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Liepa/2023 liepos 21-27 Eglės (sutvarkyta)/"/>
    </mc:Choice>
  </mc:AlternateContent>
  <xr:revisionPtr revIDLastSave="5" documentId="6_{82B0D773-FA51-4BB0-9483-C1397831A18F}" xr6:coauthVersionLast="47" xr6:coauthVersionMax="47" xr10:uidLastSave="{A09820E7-EFF9-4FCD-9A01-4A99ABBDE0AD}"/>
  <bookViews>
    <workbookView xWindow="-120" yWindow="-120" windowWidth="29040" windowHeight="15840" xr2:uid="{00000000-000D-0000-FFFF-FFFF00000000}"/>
  </bookViews>
  <sheets>
    <sheet name="07.21-07.27" sheetId="17" r:id="rId1"/>
    <sheet name="07.14-07.20" sheetId="16" r:id="rId2"/>
    <sheet name="07.07-07.13" sheetId="15" r:id="rId3"/>
    <sheet name="06.30-07.06" sheetId="14" r:id="rId4"/>
    <sheet name="06.23-06.29" sheetId="13" r:id="rId5"/>
    <sheet name="06.16-06.22" sheetId="12" r:id="rId6"/>
    <sheet name="06.09-06.15" sheetId="11" r:id="rId7"/>
    <sheet name="06.02-06.08" sheetId="10" r:id="rId8"/>
    <sheet name="05.26-06.01" sheetId="9" r:id="rId9"/>
    <sheet name="05.19-05.25" sheetId="7" r:id="rId10"/>
    <sheet name="05.12-05.18" sheetId="6" r:id="rId11"/>
    <sheet name="05.05-05.11" sheetId="5" r:id="rId12"/>
    <sheet name="04.28-05.04" sheetId="4" r:id="rId13"/>
    <sheet name="04.21-04.27" sheetId="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7" l="1"/>
  <c r="I17" i="17"/>
  <c r="I25" i="17"/>
  <c r="I24" i="17"/>
  <c r="I29" i="17"/>
  <c r="I10" i="17"/>
  <c r="F6" i="17"/>
  <c r="I4" i="17"/>
  <c r="F5" i="17"/>
  <c r="F21" i="17"/>
  <c r="I32" i="17"/>
  <c r="F41" i="17"/>
  <c r="I41" i="17"/>
  <c r="F19" i="17"/>
  <c r="I19" i="17"/>
  <c r="F37" i="17" l="1"/>
  <c r="F33" i="17"/>
  <c r="I40" i="17"/>
  <c r="I26" i="17"/>
  <c r="I15" i="17"/>
  <c r="G43" i="17" l="1"/>
  <c r="D43" i="17"/>
  <c r="F43" i="17" s="1"/>
  <c r="I37" i="17"/>
  <c r="I35" i="17"/>
  <c r="F35" i="17"/>
  <c r="I28" i="17"/>
  <c r="F28" i="17"/>
  <c r="I33" i="17"/>
  <c r="I34" i="17"/>
  <c r="I22" i="17"/>
  <c r="F22" i="17"/>
  <c r="I30" i="17"/>
  <c r="F30" i="17"/>
  <c r="I16" i="17"/>
  <c r="F16" i="17"/>
  <c r="I21" i="17"/>
  <c r="I20" i="17"/>
  <c r="F20" i="17"/>
  <c r="I27" i="17"/>
  <c r="F27" i="17"/>
  <c r="I14" i="17"/>
  <c r="F14" i="17"/>
  <c r="I31" i="17"/>
  <c r="F31" i="17"/>
  <c r="I18" i="17"/>
  <c r="F18" i="17"/>
  <c r="I23" i="17"/>
  <c r="F23" i="17"/>
  <c r="F10" i="17"/>
  <c r="I12" i="17"/>
  <c r="F12" i="17"/>
  <c r="I13" i="17"/>
  <c r="F13" i="17"/>
  <c r="I11" i="17"/>
  <c r="F11" i="17"/>
  <c r="I8" i="17"/>
  <c r="F8" i="17"/>
  <c r="I3" i="17"/>
  <c r="I7" i="17"/>
  <c r="F7" i="17"/>
  <c r="I5" i="17"/>
  <c r="I6" i="17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31" i="16"/>
  <c r="I29" i="16"/>
  <c r="I30" i="16"/>
  <c r="I32" i="16"/>
  <c r="I33" i="16"/>
  <c r="I37" i="16"/>
  <c r="I34" i="16"/>
  <c r="I35" i="16"/>
  <c r="I36" i="16"/>
  <c r="I38" i="16"/>
  <c r="G39" i="16"/>
  <c r="D39" i="16"/>
  <c r="F21" i="16" l="1"/>
  <c r="F13" i="16"/>
  <c r="F5" i="16"/>
  <c r="F38" i="16" l="1"/>
  <c r="F39" i="16" l="1"/>
  <c r="F36" i="16"/>
  <c r="F33" i="16"/>
  <c r="F27" i="16"/>
  <c r="F29" i="16"/>
  <c r="F32" i="16"/>
  <c r="F26" i="16"/>
  <c r="F22" i="16"/>
  <c r="F23" i="16"/>
  <c r="F24" i="16"/>
  <c r="F19" i="16"/>
  <c r="F18" i="16"/>
  <c r="F17" i="16"/>
  <c r="F16" i="16"/>
  <c r="F15" i="16"/>
  <c r="F12" i="16"/>
  <c r="I3" i="16"/>
  <c r="F9" i="16"/>
  <c r="F10" i="16"/>
  <c r="F11" i="16"/>
  <c r="F8" i="16"/>
  <c r="F7" i="16"/>
  <c r="I27" i="15"/>
  <c r="I28" i="15"/>
  <c r="I29" i="15"/>
  <c r="I30" i="15"/>
  <c r="I31" i="15"/>
  <c r="I32" i="15"/>
  <c r="I33" i="15"/>
  <c r="I34" i="15"/>
  <c r="I35" i="15"/>
  <c r="I36" i="15"/>
  <c r="I37" i="15"/>
  <c r="I26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3" i="15"/>
  <c r="G38" i="15"/>
  <c r="D38" i="15"/>
  <c r="F6" i="15"/>
  <c r="F5" i="15"/>
  <c r="F35" i="15" l="1"/>
  <c r="F38" i="15"/>
  <c r="F34" i="15"/>
  <c r="F37" i="15"/>
  <c r="F36" i="15"/>
  <c r="F32" i="15"/>
  <c r="F27" i="15"/>
  <c r="F23" i="15"/>
  <c r="F29" i="15"/>
  <c r="F28" i="15"/>
  <c r="F31" i="15"/>
  <c r="F26" i="15"/>
  <c r="F33" i="15"/>
  <c r="F22" i="15"/>
  <c r="F18" i="15"/>
  <c r="F16" i="15"/>
  <c r="F14" i="15"/>
  <c r="F15" i="15"/>
  <c r="F13" i="15"/>
  <c r="F19" i="15"/>
  <c r="F17" i="15"/>
  <c r="F10" i="15"/>
  <c r="F7" i="15"/>
  <c r="F8" i="15"/>
  <c r="F4" i="15"/>
  <c r="G43" i="14"/>
  <c r="D43" i="14" l="1"/>
  <c r="I26" i="14"/>
  <c r="I34" i="14"/>
  <c r="I32" i="14"/>
  <c r="I36" i="14"/>
  <c r="I35" i="14"/>
  <c r="I39" i="14" l="1"/>
  <c r="I42" i="14" l="1"/>
  <c r="I37" i="14"/>
  <c r="I24" i="14"/>
  <c r="I31" i="14"/>
  <c r="F6" i="14"/>
  <c r="F38" i="14" l="1"/>
  <c r="F25" i="14"/>
  <c r="F27" i="14" l="1"/>
  <c r="I9" i="14"/>
  <c r="I17" i="14"/>
  <c r="I20" i="14"/>
  <c r="I22" i="14"/>
  <c r="I38" i="14"/>
  <c r="I41" i="14"/>
  <c r="F41" i="14"/>
  <c r="F35" i="14"/>
  <c r="F36" i="14"/>
  <c r="F32" i="14"/>
  <c r="F34" i="14"/>
  <c r="F26" i="14"/>
  <c r="I33" i="14"/>
  <c r="F33" i="14"/>
  <c r="I27" i="14"/>
  <c r="I23" i="14"/>
  <c r="F23" i="14"/>
  <c r="I29" i="14"/>
  <c r="F29" i="14"/>
  <c r="I25" i="14"/>
  <c r="I30" i="14"/>
  <c r="F30" i="14"/>
  <c r="I21" i="14"/>
  <c r="F21" i="14"/>
  <c r="I28" i="14"/>
  <c r="F28" i="14"/>
  <c r="I5" i="14"/>
  <c r="I18" i="14"/>
  <c r="F18" i="14"/>
  <c r="I40" i="14"/>
  <c r="F40" i="14"/>
  <c r="I19" i="14"/>
  <c r="F19" i="14"/>
  <c r="I4" i="14"/>
  <c r="I14" i="14"/>
  <c r="F14" i="14"/>
  <c r="I13" i="14"/>
  <c r="F13" i="14"/>
  <c r="I15" i="14"/>
  <c r="F15" i="14"/>
  <c r="I12" i="14"/>
  <c r="F12" i="14"/>
  <c r="I16" i="14"/>
  <c r="F16" i="14"/>
  <c r="I11" i="14"/>
  <c r="F11" i="14"/>
  <c r="I10" i="14"/>
  <c r="F10" i="14"/>
  <c r="I8" i="14"/>
  <c r="F8" i="14"/>
  <c r="I7" i="14"/>
  <c r="F7" i="14"/>
  <c r="I6" i="14"/>
  <c r="I3" i="14"/>
  <c r="F3" i="14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25" i="13"/>
  <c r="I26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G48" i="13"/>
  <c r="D48" i="13"/>
  <c r="F34" i="13"/>
  <c r="F27" i="13"/>
  <c r="F43" i="14" l="1"/>
  <c r="F41" i="13"/>
  <c r="F3" i="13"/>
  <c r="F16" i="13" l="1"/>
  <c r="F8" i="13"/>
  <c r="F15" i="13"/>
  <c r="I24" i="13" l="1"/>
  <c r="I47" i="13"/>
  <c r="F48" i="13" l="1"/>
  <c r="F35" i="13"/>
  <c r="F36" i="13"/>
  <c r="F45" i="13"/>
  <c r="F46" i="13"/>
  <c r="F38" i="13"/>
  <c r="F42" i="13"/>
  <c r="F44" i="13"/>
  <c r="F40" i="13"/>
  <c r="F23" i="13"/>
  <c r="F32" i="13"/>
  <c r="F39" i="13"/>
  <c r="F33" i="13"/>
  <c r="F37" i="13"/>
  <c r="F26" i="13"/>
  <c r="I28" i="13"/>
  <c r="F28" i="13"/>
  <c r="F31" i="13"/>
  <c r="F19" i="13"/>
  <c r="F22" i="13"/>
  <c r="F17" i="13"/>
  <c r="F12" i="13"/>
  <c r="F13" i="13"/>
  <c r="F11" i="13"/>
  <c r="F10" i="13"/>
  <c r="F7" i="13"/>
  <c r="F9" i="13"/>
  <c r="F6" i="13"/>
  <c r="F5" i="13"/>
  <c r="I3" i="13"/>
  <c r="I48" i="12"/>
  <c r="I49" i="12"/>
  <c r="I50" i="12"/>
  <c r="I38" i="12"/>
  <c r="I39" i="12"/>
  <c r="I40" i="12"/>
  <c r="I41" i="12"/>
  <c r="I42" i="12"/>
  <c r="I43" i="12"/>
  <c r="I44" i="12"/>
  <c r="I45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17" i="12"/>
  <c r="I18" i="12"/>
  <c r="I19" i="12"/>
  <c r="I4" i="12"/>
  <c r="I5" i="12"/>
  <c r="I6" i="12"/>
  <c r="I7" i="12"/>
  <c r="I8" i="12"/>
  <c r="I9" i="12"/>
  <c r="I10" i="12"/>
  <c r="I11" i="12"/>
  <c r="I12" i="12"/>
  <c r="I13" i="12"/>
  <c r="I14" i="12"/>
  <c r="I3" i="12"/>
  <c r="I37" i="12"/>
  <c r="I21" i="12"/>
  <c r="I16" i="12"/>
  <c r="G51" i="12"/>
  <c r="D51" i="12"/>
  <c r="F48" i="12"/>
  <c r="I47" i="12"/>
  <c r="F50" i="12" l="1"/>
  <c r="F33" i="12"/>
  <c r="F32" i="12"/>
  <c r="F9" i="12"/>
  <c r="F7" i="12"/>
  <c r="F5" i="12"/>
  <c r="F34" i="12" l="1"/>
  <c r="F51" i="12" l="1"/>
  <c r="F35" i="12"/>
  <c r="F36" i="12"/>
  <c r="F49" i="12"/>
  <c r="F45" i="12"/>
  <c r="F28" i="12"/>
  <c r="F25" i="12"/>
  <c r="F37" i="12"/>
  <c r="F44" i="12"/>
  <c r="F46" i="12"/>
  <c r="F26" i="12"/>
  <c r="F17" i="12"/>
  <c r="F29" i="12"/>
  <c r="F30" i="12"/>
  <c r="F23" i="12"/>
  <c r="F24" i="12"/>
  <c r="F21" i="12"/>
  <c r="F27" i="12"/>
  <c r="F19" i="12"/>
  <c r="F16" i="12"/>
  <c r="F13" i="12"/>
  <c r="F8" i="12"/>
  <c r="F11" i="12"/>
  <c r="F10" i="12"/>
  <c r="F4" i="12"/>
  <c r="I37" i="11"/>
  <c r="I47" i="11"/>
  <c r="F47" i="11"/>
  <c r="I28" i="11"/>
  <c r="I43" i="11"/>
  <c r="F45" i="11"/>
  <c r="F43" i="11"/>
  <c r="I45" i="11"/>
  <c r="I48" i="11"/>
  <c r="I39" i="11" l="1"/>
  <c r="F39" i="11"/>
  <c r="I36" i="11"/>
  <c r="I38" i="11"/>
  <c r="I40" i="11"/>
  <c r="I41" i="11"/>
  <c r="I42" i="11"/>
  <c r="I44" i="11"/>
  <c r="I46" i="11"/>
  <c r="I49" i="11"/>
  <c r="I5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5" i="11"/>
  <c r="I26" i="11"/>
  <c r="I27" i="11"/>
  <c r="I29" i="11"/>
  <c r="I30" i="11"/>
  <c r="I31" i="11"/>
  <c r="I11" i="11"/>
  <c r="I4" i="11"/>
  <c r="I5" i="11"/>
  <c r="I6" i="11"/>
  <c r="I7" i="11"/>
  <c r="I8" i="11"/>
  <c r="I9" i="11"/>
  <c r="I10" i="11"/>
  <c r="I3" i="11"/>
  <c r="G51" i="11"/>
  <c r="D51" i="11"/>
  <c r="F9" i="11" l="1"/>
  <c r="F23" i="11" l="1"/>
  <c r="F3" i="11"/>
  <c r="F36" i="11"/>
  <c r="F20" i="11"/>
  <c r="I47" i="10" l="1"/>
  <c r="I48" i="10"/>
  <c r="I49" i="10"/>
  <c r="I39" i="10"/>
  <c r="I40" i="10"/>
  <c r="I41" i="10"/>
  <c r="I42" i="10"/>
  <c r="I43" i="10"/>
  <c r="I44" i="10"/>
  <c r="I45" i="10"/>
  <c r="I33" i="10"/>
  <c r="I34" i="10"/>
  <c r="I35" i="10"/>
  <c r="I36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12" i="10"/>
  <c r="I13" i="10"/>
  <c r="I14" i="10"/>
  <c r="I15" i="10"/>
  <c r="I16" i="10"/>
  <c r="I4" i="10"/>
  <c r="I5" i="10"/>
  <c r="I6" i="10"/>
  <c r="I7" i="10"/>
  <c r="I8" i="10"/>
  <c r="I9" i="10"/>
  <c r="I10" i="10"/>
  <c r="I11" i="10"/>
  <c r="I3" i="10"/>
  <c r="F51" i="11"/>
  <c r="F50" i="11"/>
  <c r="F34" i="11"/>
  <c r="F42" i="11"/>
  <c r="F44" i="11"/>
  <c r="I33" i="11"/>
  <c r="F33" i="11"/>
  <c r="I35" i="11"/>
  <c r="F35" i="11"/>
  <c r="F31" i="11"/>
  <c r="F38" i="11"/>
  <c r="F40" i="11"/>
  <c r="F32" i="11"/>
  <c r="F46" i="11"/>
  <c r="F26" i="11"/>
  <c r="F25" i="11"/>
  <c r="F30" i="11"/>
  <c r="F21" i="11"/>
  <c r="F41" i="11"/>
  <c r="F27" i="11"/>
  <c r="F17" i="11"/>
  <c r="F24" i="11"/>
  <c r="F18" i="11"/>
  <c r="F16" i="11"/>
  <c r="F15" i="11"/>
  <c r="F22" i="11"/>
  <c r="F14" i="11"/>
  <c r="F10" i="11"/>
  <c r="F8" i="11"/>
  <c r="F7" i="11"/>
  <c r="F5" i="11"/>
  <c r="G50" i="10"/>
  <c r="D50" i="10"/>
  <c r="F20" i="10" l="1"/>
  <c r="F26" i="10" l="1"/>
  <c r="F27" i="10"/>
  <c r="F5" i="10"/>
  <c r="F36" i="10" l="1"/>
  <c r="F28" i="10"/>
  <c r="F23" i="10"/>
  <c r="F19" i="10"/>
  <c r="F10" i="10"/>
  <c r="F57" i="9" l="1"/>
  <c r="F17" i="10"/>
  <c r="F18" i="10"/>
  <c r="F50" i="10"/>
  <c r="F47" i="10"/>
  <c r="F41" i="10"/>
  <c r="F46" i="10"/>
  <c r="I38" i="10"/>
  <c r="F38" i="10"/>
  <c r="F39" i="10"/>
  <c r="I32" i="10"/>
  <c r="F32" i="10"/>
  <c r="F34" i="10"/>
  <c r="F44" i="10"/>
  <c r="F45" i="10"/>
  <c r="F48" i="10"/>
  <c r="F35" i="10"/>
  <c r="F33" i="10"/>
  <c r="F43" i="10"/>
  <c r="F31" i="10"/>
  <c r="F29" i="10"/>
  <c r="F22" i="10"/>
  <c r="F21" i="10"/>
  <c r="F37" i="10"/>
  <c r="F16" i="10"/>
  <c r="F14" i="10"/>
  <c r="I18" i="10"/>
  <c r="F15" i="10"/>
  <c r="F9" i="10"/>
  <c r="F7" i="10"/>
  <c r="F8" i="10"/>
  <c r="F4" i="10"/>
  <c r="I45" i="9"/>
  <c r="I17" i="9" l="1"/>
  <c r="I27" i="9"/>
  <c r="I52" i="9" l="1"/>
  <c r="I41" i="9"/>
  <c r="I28" i="9"/>
  <c r="I32" i="9"/>
  <c r="I39" i="9"/>
  <c r="I47" i="9"/>
  <c r="I40" i="9"/>
  <c r="I44" i="9"/>
  <c r="I7" i="9"/>
  <c r="I43" i="9" l="1"/>
  <c r="I12" i="9"/>
  <c r="G57" i="9" l="1"/>
  <c r="D57" i="9"/>
  <c r="I19" i="9"/>
  <c r="I25" i="9"/>
  <c r="F4" i="9" l="1"/>
  <c r="F6" i="9"/>
  <c r="F9" i="9"/>
  <c r="F10" i="9"/>
  <c r="F14" i="9"/>
  <c r="F18" i="9"/>
  <c r="F24" i="9"/>
  <c r="F13" i="9"/>
  <c r="F15" i="9"/>
  <c r="F22" i="9"/>
  <c r="F21" i="9"/>
  <c r="F26" i="9"/>
  <c r="F16" i="9"/>
  <c r="F29" i="9"/>
  <c r="F36" i="9"/>
  <c r="F30" i="9"/>
  <c r="F20" i="9"/>
  <c r="F42" i="9"/>
  <c r="F53" i="9"/>
  <c r="F51" i="9"/>
  <c r="F55" i="9"/>
  <c r="F25" i="9"/>
  <c r="F23" i="9"/>
  <c r="F38" i="9"/>
  <c r="F35" i="9"/>
  <c r="F33" i="9"/>
  <c r="F48" i="9"/>
  <c r="F34" i="9"/>
  <c r="F56" i="9"/>
  <c r="F37" i="9"/>
  <c r="F54" i="9"/>
  <c r="F50" i="9"/>
  <c r="F49" i="9"/>
  <c r="I49" i="9"/>
  <c r="I54" i="9"/>
  <c r="I37" i="9"/>
  <c r="I56" i="9"/>
  <c r="I34" i="9"/>
  <c r="I48" i="9"/>
  <c r="I33" i="9"/>
  <c r="I35" i="9"/>
  <c r="I38" i="9"/>
  <c r="I23" i="9"/>
  <c r="I55" i="9"/>
  <c r="I51" i="9"/>
  <c r="I53" i="9"/>
  <c r="I42" i="9"/>
  <c r="I30" i="9"/>
  <c r="I8" i="9"/>
  <c r="I36" i="9"/>
  <c r="I5" i="9"/>
  <c r="I29" i="9"/>
  <c r="I26" i="9"/>
  <c r="I21" i="9"/>
  <c r="I15" i="9"/>
  <c r="I13" i="9"/>
  <c r="I18" i="9"/>
  <c r="I14" i="9"/>
  <c r="I10" i="9"/>
  <c r="I9" i="9"/>
  <c r="I6" i="9"/>
  <c r="I4" i="9"/>
  <c r="I3" i="9"/>
  <c r="F3" i="9"/>
  <c r="I19" i="7"/>
  <c r="I20" i="7"/>
  <c r="I21" i="7"/>
  <c r="I22" i="7"/>
  <c r="I23" i="7"/>
  <c r="I24" i="7"/>
  <c r="I25" i="7"/>
  <c r="I26" i="7"/>
  <c r="I27" i="7"/>
  <c r="I28" i="7"/>
  <c r="I43" i="7"/>
  <c r="I29" i="7"/>
  <c r="I30" i="7"/>
  <c r="I31" i="7"/>
  <c r="I32" i="7"/>
  <c r="I33" i="7"/>
  <c r="I34" i="7"/>
  <c r="I35" i="7"/>
  <c r="I36" i="7"/>
  <c r="I37" i="7"/>
  <c r="I38" i="7"/>
  <c r="I39" i="7"/>
  <c r="I16" i="7"/>
  <c r="I17" i="7"/>
  <c r="I4" i="7"/>
  <c r="I5" i="7"/>
  <c r="I6" i="7"/>
  <c r="I7" i="7"/>
  <c r="I8" i="7"/>
  <c r="I9" i="7"/>
  <c r="I10" i="7"/>
  <c r="I11" i="7"/>
  <c r="I12" i="7"/>
  <c r="G45" i="7"/>
  <c r="D45" i="7"/>
  <c r="I13" i="7"/>
  <c r="I41" i="7" l="1"/>
  <c r="F10" i="7" l="1"/>
  <c r="F8" i="7"/>
  <c r="F7" i="7"/>
  <c r="F24" i="7" l="1"/>
  <c r="F14" i="7" l="1"/>
  <c r="I19" i="6"/>
  <c r="I18" i="7" l="1"/>
  <c r="I42" i="7"/>
  <c r="F44" i="7"/>
  <c r="F45" i="7"/>
  <c r="I44" i="7"/>
  <c r="F38" i="7"/>
  <c r="F32" i="7"/>
  <c r="F37" i="7"/>
  <c r="F36" i="7"/>
  <c r="F26" i="7"/>
  <c r="F39" i="7"/>
  <c r="F34" i="7"/>
  <c r="F33" i="7"/>
  <c r="F27" i="7"/>
  <c r="F29" i="7"/>
  <c r="F23" i="7"/>
  <c r="F30" i="7"/>
  <c r="F21" i="7"/>
  <c r="F40" i="7"/>
  <c r="F25" i="7"/>
  <c r="F20" i="7"/>
  <c r="F17" i="7"/>
  <c r="F11" i="7"/>
  <c r="F13" i="7"/>
  <c r="F16" i="7"/>
  <c r="F12" i="7"/>
  <c r="F6" i="7"/>
  <c r="F5" i="7"/>
  <c r="I3" i="7"/>
  <c r="F4" i="7"/>
  <c r="I32" i="6"/>
  <c r="I33" i="6"/>
  <c r="I34" i="6"/>
  <c r="I35" i="6"/>
  <c r="I36" i="6"/>
  <c r="I37" i="6"/>
  <c r="I38" i="6"/>
  <c r="I39" i="6"/>
  <c r="I40" i="6"/>
  <c r="I41" i="6"/>
  <c r="I42" i="6"/>
  <c r="I23" i="6"/>
  <c r="I24" i="6"/>
  <c r="I26" i="6"/>
  <c r="I27" i="6"/>
  <c r="I28" i="6"/>
  <c r="I29" i="6"/>
  <c r="I12" i="6"/>
  <c r="I13" i="6"/>
  <c r="I14" i="6"/>
  <c r="I15" i="6"/>
  <c r="I16" i="6"/>
  <c r="I17" i="6"/>
  <c r="I18" i="6"/>
  <c r="I20" i="6"/>
  <c r="I4" i="6"/>
  <c r="I5" i="6"/>
  <c r="I6" i="6"/>
  <c r="I7" i="6"/>
  <c r="I8" i="6"/>
  <c r="I9" i="6"/>
  <c r="F3" i="6"/>
  <c r="F29" i="6" l="1"/>
  <c r="F13" i="6" l="1"/>
  <c r="F41" i="6" l="1"/>
  <c r="F38" i="6" l="1"/>
  <c r="G43" i="6"/>
  <c r="D43" i="6"/>
  <c r="F43" i="6" s="1"/>
  <c r="F34" i="6"/>
  <c r="F39" i="6"/>
  <c r="F40" i="6"/>
  <c r="F36" i="6"/>
  <c r="F28" i="6"/>
  <c r="F37" i="6"/>
  <c r="F18" i="6"/>
  <c r="F23" i="6"/>
  <c r="F24" i="6"/>
  <c r="I31" i="6"/>
  <c r="F31" i="6"/>
  <c r="F20" i="6"/>
  <c r="F30" i="6"/>
  <c r="I22" i="6"/>
  <c r="F22" i="6"/>
  <c r="F27" i="6"/>
  <c r="F21" i="6"/>
  <c r="F32" i="6"/>
  <c r="F16" i="6"/>
  <c r="F15" i="6"/>
  <c r="F14" i="6"/>
  <c r="I11" i="6"/>
  <c r="F11" i="6"/>
  <c r="F12" i="6"/>
  <c r="F5" i="6"/>
  <c r="F6" i="6"/>
  <c r="I3" i="6"/>
  <c r="I48" i="5"/>
  <c r="I45" i="5"/>
  <c r="I46" i="5"/>
  <c r="I47" i="5"/>
  <c r="I44" i="5"/>
  <c r="I34" i="5"/>
  <c r="I40" i="5"/>
  <c r="I41" i="5"/>
  <c r="I42" i="5"/>
  <c r="I43" i="5"/>
  <c r="I31" i="5"/>
  <c r="I32" i="5"/>
  <c r="I33" i="5"/>
  <c r="I35" i="5"/>
  <c r="I36" i="5"/>
  <c r="I37" i="5"/>
  <c r="I38" i="5"/>
  <c r="I22" i="5"/>
  <c r="I18" i="5"/>
  <c r="I23" i="5"/>
  <c r="I20" i="5"/>
  <c r="I24" i="5"/>
  <c r="I25" i="5"/>
  <c r="I26" i="5"/>
  <c r="I27" i="5"/>
  <c r="I7" i="5"/>
  <c r="I8" i="5"/>
  <c r="I9" i="5"/>
  <c r="I10" i="5"/>
  <c r="I11" i="5"/>
  <c r="I12" i="5"/>
  <c r="I5" i="5"/>
  <c r="I3" i="5" l="1"/>
  <c r="F32" i="5" l="1"/>
  <c r="I6" i="5" l="1"/>
  <c r="I30" i="5"/>
  <c r="F46" i="5" l="1"/>
  <c r="F8" i="5"/>
  <c r="F43" i="5"/>
  <c r="F33" i="4"/>
  <c r="I33" i="4"/>
  <c r="I48" i="4"/>
  <c r="F48" i="4"/>
  <c r="I32" i="4"/>
  <c r="F39" i="5" l="1"/>
  <c r="F10" i="5" l="1"/>
  <c r="F17" i="5"/>
  <c r="F52" i="2"/>
  <c r="G52" i="2"/>
  <c r="D52" i="2"/>
  <c r="G50" i="4"/>
  <c r="D50" i="4"/>
  <c r="F50" i="4" s="1"/>
  <c r="G49" i="5"/>
  <c r="D49" i="5"/>
  <c r="F49" i="5" s="1"/>
  <c r="F41" i="5"/>
  <c r="F48" i="5"/>
  <c r="F26" i="5"/>
  <c r="F44" i="5"/>
  <c r="F45" i="5"/>
  <c r="F33" i="5"/>
  <c r="F23" i="5"/>
  <c r="I15" i="5"/>
  <c r="F37" i="5"/>
  <c r="F24" i="5"/>
  <c r="F36" i="5"/>
  <c r="F18" i="5"/>
  <c r="F38" i="5"/>
  <c r="I29" i="5"/>
  <c r="F29" i="5"/>
  <c r="F25" i="5"/>
  <c r="F34" i="5"/>
  <c r="F35" i="5"/>
  <c r="I21" i="5"/>
  <c r="F21" i="5"/>
  <c r="F20" i="5"/>
  <c r="F19" i="5"/>
  <c r="F14" i="5"/>
  <c r="I17" i="5"/>
  <c r="I13" i="5"/>
  <c r="F13" i="5"/>
  <c r="F12" i="5"/>
  <c r="F11" i="5"/>
  <c r="F7" i="5"/>
  <c r="F5" i="5"/>
  <c r="I4" i="5"/>
  <c r="F4" i="5"/>
  <c r="F19" i="4"/>
  <c r="F20" i="4"/>
  <c r="F21" i="4"/>
  <c r="F22" i="4"/>
  <c r="F23" i="4"/>
  <c r="F26" i="4"/>
  <c r="F27" i="4"/>
  <c r="F30" i="4"/>
  <c r="F38" i="4"/>
  <c r="F35" i="4"/>
  <c r="F36" i="4"/>
  <c r="F37" i="4"/>
  <c r="F41" i="4"/>
  <c r="F42" i="4"/>
  <c r="I28" i="2"/>
  <c r="I31" i="4" l="1"/>
  <c r="I47" i="4"/>
  <c r="F49" i="4" l="1"/>
  <c r="F25" i="4"/>
  <c r="I21" i="4" l="1"/>
  <c r="I8" i="4"/>
  <c r="I39" i="4"/>
  <c r="F6" i="4" l="1"/>
  <c r="F14" i="4"/>
  <c r="F3" i="4"/>
  <c r="F18" i="4" l="1"/>
  <c r="I45" i="4"/>
  <c r="I7" i="4"/>
  <c r="I28" i="4"/>
  <c r="I43" i="4"/>
  <c r="I44" i="4"/>
  <c r="I24" i="4"/>
  <c r="I40" i="2" l="1"/>
  <c r="I41" i="2"/>
  <c r="I42" i="2"/>
  <c r="I43" i="2"/>
  <c r="I44" i="2"/>
  <c r="I45" i="2"/>
  <c r="I46" i="2"/>
  <c r="I47" i="2"/>
  <c r="I48" i="2"/>
  <c r="I49" i="2"/>
  <c r="I50" i="2"/>
  <c r="I51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25" i="2"/>
  <c r="I13" i="2"/>
  <c r="I14" i="2"/>
  <c r="I15" i="2"/>
  <c r="I16" i="2"/>
  <c r="I17" i="2"/>
  <c r="I18" i="2"/>
  <c r="I19" i="2"/>
  <c r="I20" i="2"/>
  <c r="I21" i="2"/>
  <c r="I22" i="2"/>
  <c r="I23" i="2"/>
  <c r="I24" i="2"/>
  <c r="I12" i="2"/>
  <c r="I6" i="2"/>
  <c r="I7" i="2"/>
  <c r="I8" i="2"/>
  <c r="I9" i="2"/>
  <c r="I5" i="2"/>
  <c r="I4" i="2"/>
  <c r="I3" i="2"/>
  <c r="I27" i="4"/>
  <c r="I29" i="4"/>
  <c r="I35" i="4"/>
  <c r="I19" i="4"/>
  <c r="I20" i="4"/>
  <c r="I34" i="4"/>
  <c r="I12" i="4"/>
  <c r="I42" i="4"/>
  <c r="I41" i="4"/>
  <c r="I40" i="4"/>
  <c r="I36" i="4"/>
  <c r="I22" i="4"/>
  <c r="I37" i="4"/>
  <c r="I46" i="4"/>
  <c r="I30" i="4"/>
  <c r="I49" i="4"/>
  <c r="I38" i="4"/>
  <c r="F46" i="4"/>
  <c r="F40" i="4"/>
  <c r="F34" i="4"/>
  <c r="F29" i="4"/>
  <c r="I23" i="4"/>
  <c r="I5" i="4"/>
  <c r="I18" i="4"/>
  <c r="I26" i="4"/>
  <c r="I15" i="4"/>
  <c r="F15" i="4"/>
  <c r="I16" i="4"/>
  <c r="F16" i="4"/>
  <c r="F13" i="4"/>
  <c r="I10" i="4"/>
  <c r="F10" i="4"/>
  <c r="I11" i="4"/>
  <c r="F11" i="4"/>
  <c r="I25" i="4"/>
  <c r="I9" i="4"/>
  <c r="F9" i="4"/>
  <c r="I6" i="4"/>
  <c r="I4" i="4"/>
  <c r="F4" i="4"/>
  <c r="I3" i="4"/>
  <c r="F33" i="2"/>
  <c r="F47" i="2"/>
  <c r="F31" i="2" l="1"/>
  <c r="F26" i="2"/>
  <c r="F23" i="2"/>
  <c r="F41" i="2"/>
  <c r="F36" i="2"/>
  <c r="F37" i="2"/>
  <c r="F39" i="2"/>
  <c r="F18" i="2"/>
  <c r="F46" i="2"/>
  <c r="F14" i="2" l="1"/>
  <c r="F34" i="2"/>
  <c r="F50" i="2"/>
  <c r="F40" i="2" l="1"/>
  <c r="F4" i="2" l="1"/>
  <c r="F6" i="2"/>
  <c r="F9" i="2"/>
  <c r="F8" i="2"/>
  <c r="F10" i="2"/>
  <c r="F12" i="2"/>
  <c r="F13" i="2"/>
  <c r="F17" i="2"/>
  <c r="F20" i="2"/>
  <c r="F19" i="2"/>
  <c r="F21" i="2"/>
  <c r="F22" i="2"/>
  <c r="F27" i="2"/>
  <c r="F29" i="2"/>
  <c r="F35" i="2"/>
  <c r="F32" i="2"/>
  <c r="F48" i="2"/>
</calcChain>
</file>

<file path=xl/sharedStrings.xml><?xml version="1.0" encoding="utf-8"?>
<sst xmlns="http://schemas.openxmlformats.org/spreadsheetml/2006/main" count="2321" uniqueCount="228">
  <si>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</si>
  <si>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</si>
  <si>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</si>
  <si>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</si>
  <si>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</si>
  <si>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</si>
  <si>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</si>
  <si>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</si>
  <si>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</si>
  <si>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</si>
  <si>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</si>
  <si>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Broliai Super Mario. Filmas (Super Mario Bros.)</t>
  </si>
  <si>
    <t>ACME Film / SONY</t>
  </si>
  <si>
    <t>ACME Film</t>
  </si>
  <si>
    <t>ACME Film / WB</t>
  </si>
  <si>
    <t>Garsų pasaulio įrašai</t>
  </si>
  <si>
    <t>Adastra Cinema</t>
  </si>
  <si>
    <t xml:space="preserve">Theatrical Film Distribution </t>
  </si>
  <si>
    <t>-</t>
  </si>
  <si>
    <t>Popiežiaus egzorcistas (Pope's Exorcist )</t>
  </si>
  <si>
    <t>Džonas Vikas 4 (John Wick Chapter Four)</t>
  </si>
  <si>
    <t>AIR</t>
  </si>
  <si>
    <t>Mafia Mamma</t>
  </si>
  <si>
    <t>Suzume</t>
  </si>
  <si>
    <t>Renfildas (Renfield)</t>
  </si>
  <si>
    <t>Aš ir Jis. Tikra katastrofa (Beautiful disaster)</t>
  </si>
  <si>
    <t>Požemiai ir drakonai. Garbė tarp vagių (Dungeons &amp; Dragons: Honor Among Thieves)</t>
  </si>
  <si>
    <t>Trys muškietininkai: D'artanjanas (Three Musketeers: D'Artagnan)</t>
  </si>
  <si>
    <t>Lankomumo vid.
(Average ADM)</t>
  </si>
  <si>
    <t xml:space="preserve">Sūnus (Son) </t>
  </si>
  <si>
    <t>Estinfilm</t>
  </si>
  <si>
    <t>N</t>
  </si>
  <si>
    <t>Viskas iškart ir visur</t>
  </si>
  <si>
    <t>Asteriksas ir Obeliksas: drakonų imperija (Asterix and Obelix: The Middle Kingdom)</t>
  </si>
  <si>
    <t>Detektyvas Sanis (Inspector Sun and the curse of the black widow)</t>
  </si>
  <si>
    <t>Bučinys (Kysset)</t>
  </si>
  <si>
    <t>Paradas</t>
  </si>
  <si>
    <t>Poetas</t>
  </si>
  <si>
    <t>Salos vaiduokliai (The Banshees of Inisherin)</t>
  </si>
  <si>
    <t>Po mokyklos</t>
  </si>
  <si>
    <t>Theatrical Film Distribution / WDSMPI</t>
  </si>
  <si>
    <t>Filip</t>
  </si>
  <si>
    <t xml:space="preserve">Mumijos (Mummies) </t>
  </si>
  <si>
    <t>Banginis (The Whale)</t>
  </si>
  <si>
    <t>Batuotas katinas Pūkis: paskutinis noras (Puss in Boots: The Last Wish)</t>
  </si>
  <si>
    <t>Broliai lokiai: atgal į žemę (Boonie Bears: Back to Earth)</t>
  </si>
  <si>
    <t>Travolta</t>
  </si>
  <si>
    <t>DuKine / Universal</t>
  </si>
  <si>
    <t>Unlimited Media OÜ</t>
  </si>
  <si>
    <t>Pajamos 
praeita sav.
(GBO LW)</t>
  </si>
  <si>
    <t>Kakė Makė: mano filmas</t>
  </si>
  <si>
    <t>Nj world</t>
  </si>
  <si>
    <t>Mizantropas (To Catch a Killer)</t>
  </si>
  <si>
    <t>Piktieji numirėliai prisikelia (Evil Dead Rise)</t>
  </si>
  <si>
    <t>#</t>
  </si>
  <si>
    <t>#
LW</t>
  </si>
  <si>
    <t>Erikas Akmenširdis (Erik Stoneheart)</t>
  </si>
  <si>
    <t>P</t>
  </si>
  <si>
    <t>Visos Bo baimės (Beau is afraid)</t>
  </si>
  <si>
    <t>Preview</t>
  </si>
  <si>
    <t>Tvirtas užnugaris (The Covenant)</t>
  </si>
  <si>
    <t>DuKine / Universal Pictures</t>
  </si>
  <si>
    <t>Dukine / Paramount Pictures</t>
  </si>
  <si>
    <t>Apačiai: Paryžiaus gauja (Apache: Gang of Paris)</t>
  </si>
  <si>
    <t>Theatrical Film Distribution</t>
  </si>
  <si>
    <t>Įsikūnijimas. Vandens kelias (Avatar: The Way of Water)</t>
  </si>
  <si>
    <t>Tar</t>
  </si>
  <si>
    <t>8 kalnai (The Eight Mountains)</t>
  </si>
  <si>
    <t>Europos kinas</t>
  </si>
  <si>
    <t>Aklas gluosnis, mieganti  moteris (Blind Willow, Sleeping Woman)</t>
  </si>
  <si>
    <t>Vagiliautojai (Shoplifters)</t>
  </si>
  <si>
    <t>Žvaigždės vidurdienį (Stars at Noon)</t>
  </si>
  <si>
    <t>Rose Namajunas: Aš esu čempionė (Thug Rose)</t>
  </si>
  <si>
    <t>Su meile ir įsiūčiu  (Both Sides of the Blade (Fire!)</t>
  </si>
  <si>
    <t>Aš nesu ponia Bovari (I am not Madamme Bovary)</t>
  </si>
  <si>
    <t>Po saulės (After sun)</t>
  </si>
  <si>
    <t>Mariupolis 2</t>
  </si>
  <si>
    <t>Vytauto Katkaus filmų trilogija (Uogos, Kolektyviniai sodai, Miegamasis rajonas)</t>
  </si>
  <si>
    <t>Metas išeiti (Decision to Leave)</t>
  </si>
  <si>
    <t>Begalybė (L’immensita)</t>
  </si>
  <si>
    <t>Paskutinis šokis (Last Dance)</t>
  </si>
  <si>
    <t>Amžinai jauni (Forever Young)</t>
  </si>
  <si>
    <t>Sugrįžimas į Seulą (Retour à Séoul)</t>
  </si>
  <si>
    <t>A-One Films</t>
  </si>
  <si>
    <t>Dvyliktosios naktis (La nuit du 12)</t>
  </si>
  <si>
    <t xml:space="preserve"> </t>
  </si>
  <si>
    <t>Balandžio 28 d.–gegužės 4 d. Lietuvos kino teatruose rodytų filmų topas
April 28–May 4 Lithuanian top</t>
  </si>
  <si>
    <t>UFO (UFO Sweden)</t>
  </si>
  <si>
    <t>Penki velniai (Les Cinq Diables)</t>
  </si>
  <si>
    <t>Kino aljansas</t>
  </si>
  <si>
    <t>Petsi Iš Argo (Argonuts)</t>
  </si>
  <si>
    <t>Gyveno kartą Oto (Man Called Otto)</t>
  </si>
  <si>
    <t>65: Išnykimo riba (65)</t>
  </si>
  <si>
    <t>Pradingusi (Missing)</t>
  </si>
  <si>
    <t>Homo Vilutis</t>
  </si>
  <si>
    <t>Propos studija</t>
  </si>
  <si>
    <t>Total (49)</t>
  </si>
  <si>
    <t>Galaktikos sergėtojai. III dalis (Guardians of the Galaxy Vol. 3)</t>
  </si>
  <si>
    <t>Svaiginantis aukštis (Fall)</t>
  </si>
  <si>
    <t>Kilnojamos durys (Portable door)</t>
  </si>
  <si>
    <t>Baltic Content Media</t>
  </si>
  <si>
    <t>Lokių čia nėra (No Bears)</t>
  </si>
  <si>
    <t>Kitų žmonių vaikai (Other People’s Children)</t>
  </si>
  <si>
    <t>Balandžio 21–27 d. Lietuvos kino teatruose rodytų filmų topas
April 21–27 Lithuanian top</t>
  </si>
  <si>
    <t>269 560 €</t>
  </si>
  <si>
    <t>367 996 €</t>
  </si>
  <si>
    <t>Viskas iškart ir visur (Everything Everywhere All at Once)</t>
  </si>
  <si>
    <t>Juodasis lotosas (Black Lotus)</t>
  </si>
  <si>
    <t>Parazitas (Gisaengchung)</t>
  </si>
  <si>
    <t>Total (47)</t>
  </si>
  <si>
    <t>Sudegink mano laiškus (Bränn alla mina brev)</t>
  </si>
  <si>
    <t>Pamilti dar kartą (Love Again)</t>
  </si>
  <si>
    <t>Hipnotikai (Hypnotic)</t>
  </si>
  <si>
    <t>Korsažas (Corsage)</t>
  </si>
  <si>
    <t>Žydrasis kaftanas (Le bleu du caftan)</t>
  </si>
  <si>
    <t xml:space="preserve">N </t>
  </si>
  <si>
    <t>Gražuolė ir Sebastianas. Naujoji karta (Belle &amp; Sebastien – Next Generation)</t>
  </si>
  <si>
    <t>Best Film</t>
  </si>
  <si>
    <t>Juodi akiniai (Dark glasses)</t>
  </si>
  <si>
    <t>Labiau nei bet kada (Plus que jamais)</t>
  </si>
  <si>
    <t>307 332 €</t>
  </si>
  <si>
    <t>DuKine / Paramount Pictures</t>
  </si>
  <si>
    <t>Total (46)</t>
  </si>
  <si>
    <t>Gegužės 12–18 d. Lietuvos kino teatruose rodytų filmų topas
May 12–18 Lithuanian top</t>
  </si>
  <si>
    <t>Geriausi mūsų metai (The Best Years)</t>
  </si>
  <si>
    <t>Greta Garbo Films</t>
  </si>
  <si>
    <t>BlackBerry</t>
  </si>
  <si>
    <t>Svajoklis Budis 3 (Rock Dog 3)</t>
  </si>
  <si>
    <t>Ten, kur gieda vėžiai (Where the Crawdads Sing)</t>
  </si>
  <si>
    <t>Akmens sala (Enys Men)</t>
  </si>
  <si>
    <t>Vesper</t>
  </si>
  <si>
    <t>Stebėk ją (Follow Her)</t>
  </si>
  <si>
    <t>Greiti ir įsiutę 10 (Fast &amp; Furious 10)</t>
  </si>
  <si>
    <t>Lukas (Luca)</t>
  </si>
  <si>
    <t>241 909 €</t>
  </si>
  <si>
    <t>Gegužės 19–25 d. Lietuvos kino teatruose rodytų filmų topas
May 19–25 Lithuanian top</t>
  </si>
  <si>
    <t>Nekaltas (The Innocent)</t>
  </si>
  <si>
    <t>Eisiu, kiek reikės</t>
  </si>
  <si>
    <t>Total (40)</t>
  </si>
  <si>
    <t>Artbox</t>
  </si>
  <si>
    <t>Mano pakvaišęs senis (About My Father)</t>
  </si>
  <si>
    <t>Influencerė (Influencer)</t>
  </si>
  <si>
    <t>Dalilendas (Daliland)</t>
  </si>
  <si>
    <t>Undinėlė (The Little Mermaid)</t>
  </si>
  <si>
    <t>Total (42)</t>
  </si>
  <si>
    <t>Gegužės 26 d.–birželio 1 d. Lietuvos kino teatruose rodytų filmų topas
May 26–June 1 Lithuanian top</t>
  </si>
  <si>
    <t>Šventovė (Sanctuary)</t>
  </si>
  <si>
    <t>Mažasis Alanas (Lille Allan – den menneskelige antenna)</t>
  </si>
  <si>
    <t>Aš esu Zlatanas (Jag är Zlatan)</t>
  </si>
  <si>
    <t>Bloga nuo savęs (Syk Pike)</t>
  </si>
  <si>
    <t>Bjornas Borgas prieš  Makenrojų (Borg vs. McEnroe)</t>
  </si>
  <si>
    <t>Žmogus-voras: Aplink Multivistą (Spider-Man: Across The Spider-Verse)</t>
  </si>
  <si>
    <t xml:space="preserve"> N</t>
  </si>
  <si>
    <t>Tigro kelionė Himalajuose (Tigers Nest)</t>
  </si>
  <si>
    <t>Drugelio Širdis</t>
  </si>
  <si>
    <t>Lilas, Lilas, Krokodilas (Lyle Lyle Crodile)</t>
  </si>
  <si>
    <t>DC Superaugintinių lyga (DC League of Super-Pets)</t>
  </si>
  <si>
    <t>Aš esu Greta (I Am Greta)</t>
  </si>
  <si>
    <t>Kandaharas (Kandahar)</t>
  </si>
  <si>
    <t>Pakalikai 2 (Minions: The Rise of Gru)</t>
  </si>
  <si>
    <t>Rodeo</t>
  </si>
  <si>
    <t>Piktųjų karta</t>
  </si>
  <si>
    <t>Kino kultas</t>
  </si>
  <si>
    <t>Total (54)</t>
  </si>
  <si>
    <t>231 755 €</t>
  </si>
  <si>
    <t>187 127 €</t>
  </si>
  <si>
    <t>209 376 €</t>
  </si>
  <si>
    <t>Birželio 2–8 d. Lietuvos kino teatruose rodytų filmų topas
June 2–8 Lithuanian top</t>
  </si>
  <si>
    <t>Miauricijus Puikusis (Amazing Maurice)</t>
  </si>
  <si>
    <t>Robotai (Robots)</t>
  </si>
  <si>
    <t xml:space="preserve">ACME Film </t>
  </si>
  <si>
    <t>Baubas (The Boogeyman)</t>
  </si>
  <si>
    <t>Sekso pabaiga (The End of Sex)</t>
  </si>
  <si>
    <t>Transformeriai. Žvėrių atgimimas (Transformers: Rise of the Beasts)</t>
  </si>
  <si>
    <t>Asteroidų miestas (Asteroid City)</t>
  </si>
  <si>
    <t>Sent Omeras (Saint Omer)</t>
  </si>
  <si>
    <t>Birželio 9–15 d. Lietuvos kino teatruose rodytų filmų topas
June 9–15 Lithuanian top</t>
  </si>
  <si>
    <t>276 525 €</t>
  </si>
  <si>
    <t>Blyksnis (Flash)</t>
  </si>
  <si>
    <t>Dukine Film Distribution / Universal Pictures</t>
  </si>
  <si>
    <t>Dukine Film Distribution / Paramount Pictures</t>
  </si>
  <si>
    <t>Stichijos (Elemental)</t>
  </si>
  <si>
    <t>Dičkis šuo Klifordas (Clifford the Big Red Dog)</t>
  </si>
  <si>
    <t>Total (48)</t>
  </si>
  <si>
    <t>Birželio 16–22 d. Lietuvos kino teatruose rodytų filmų topas
June 16–22 Lithuanian top</t>
  </si>
  <si>
    <t>268 471 €</t>
  </si>
  <si>
    <t>Ups! Nuotykiai tęsiasi (Ooops! The adventure continues)</t>
  </si>
  <si>
    <t>Bitė Maja. Auksinis kiaušinis (Maya the Bee 3: The Golden Orb)</t>
  </si>
  <si>
    <t>Nieko asmeniško (No Hard Feelings)</t>
  </si>
  <si>
    <t>Kas nužudė Megę? (Maggie Moore(s)</t>
  </si>
  <si>
    <t>Liepsnojanti širdis (Fireheart)</t>
  </si>
  <si>
    <t>Mano mažasis karalius (King)</t>
  </si>
  <si>
    <t>Rūpintojėlis</t>
  </si>
  <si>
    <t>Suteik man sparnus (Donne moi des Ailes)</t>
  </si>
  <si>
    <t>365 647 €</t>
  </si>
  <si>
    <t>Birželio 23–29 d. Lietuvos kino teatruose rodytų filmų topas
June 23–29 Lithuanian top</t>
  </si>
  <si>
    <t>Dar vienas alibi (Alibi.com 2)</t>
  </si>
  <si>
    <t>Maskaradas (Mascarade)</t>
  </si>
  <si>
    <t>Mavka: miško siela (Mavka Forest Song)</t>
  </si>
  <si>
    <t>Indiana Džounsas ir lemties artefaktas (Indiana Jones and the Dial of Destiny)</t>
  </si>
  <si>
    <t>Jūrų pabaisa. Rubė Gilman (Ruby Gillman, Teenage Kraken)</t>
  </si>
  <si>
    <t>Total (45)</t>
  </si>
  <si>
    <t>Birželio 30–liepos 6 d. Lietuvos kino teatruose rodytų filmų topas
June 30–July 6 Lithuanian top</t>
  </si>
  <si>
    <t>Tūnąs tamsoje: Raudonos durys (Insidious: The Red Door)</t>
  </si>
  <si>
    <t>Geras tripas (Joy Ride)</t>
  </si>
  <si>
    <t>238 949 €</t>
  </si>
  <si>
    <t>Liepos 7–13 d. Lietuvos kino teatruose rodytų filmų topas
July 7–13 Lithuanian top</t>
  </si>
  <si>
    <t>328 858 €</t>
  </si>
  <si>
    <t>H4Z4RD</t>
  </si>
  <si>
    <t>Neįmanoma misija: Mirtinas atpildas. Pirma dalis (Mission: Impossible - Dead Reckoning Part One)</t>
  </si>
  <si>
    <t>Total (35)</t>
  </si>
  <si>
    <t>Liepos 14–20 d. Lietuvos kino teatruose rodytų filmų topas
July 14–20 Lithuanian top</t>
  </si>
  <si>
    <t>259 721 €</t>
  </si>
  <si>
    <t>Barbė (Barbie)</t>
  </si>
  <si>
    <t>Cukrus ir žvaigždės (Sugar and Stars)</t>
  </si>
  <si>
    <t>Total (36)</t>
  </si>
  <si>
    <t>Liepos 21–27 d. Lietuvos kino teatruose rodytų filmų topas
July 21–27 Lithuanian top</t>
  </si>
  <si>
    <t>Mauricijus Puikusis (Amazing Maurice)</t>
  </si>
  <si>
    <t>Triumfas (The Big Hit)</t>
  </si>
  <si>
    <t>Ričis didysis (Richard the Stork and the Mystery of the Great Jewel)</t>
  </si>
  <si>
    <t>Bloga nuo savęs (Syk pike)</t>
  </si>
  <si>
    <t>Voratinklis (Cobweb)</t>
  </si>
  <si>
    <t>Openheimeris (Oppenheimer)</t>
  </si>
  <si>
    <t>Dvaras, kuriame vaidenasi (Haunted Mansion)</t>
  </si>
  <si>
    <t>Raudonoji panda (Turning Red)</t>
  </si>
  <si>
    <t>Dainuok 2 (Sing 2)</t>
  </si>
  <si>
    <t>Blogiukai (The Bad Guys)</t>
  </si>
  <si>
    <t>332 080 €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</si>
</sst>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€&quot;;[Red]\-#,##0\ &quot;€&quot;"/>
    <numFmt numFmtId="164" formatCode=";;;"/>
    <numFmt numFmtId="165" formatCode="#,##0\ &quot;€&quot;"/>
    <numFmt numFmtId="166" formatCode="yyyy/mm/dd;@"/>
  </numFmts>
  <fonts count="8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1" fillId="0" borderId="0" xfId="0" applyNumberFormat="1" applyFont="1"/>
    <xf numFmtId="1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/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0" fontId="5" fillId="3" borderId="0" xfId="0" applyFont="1" applyFill="1"/>
    <xf numFmtId="6" fontId="5" fillId="3" borderId="0" xfId="0" applyNumberFormat="1" applyFont="1" applyFill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 applyAlignment="1">
      <alignment horizontal="left" vertical="center"/>
    </xf>
    <xf numFmtId="165" fontId="6" fillId="3" borderId="2" xfId="0" applyNumberFormat="1" applyFont="1" applyFill="1" applyBorder="1" applyAlignment="1">
      <alignment horizontal="center" wrapText="1"/>
    </xf>
    <xf numFmtId="165" fontId="5" fillId="3" borderId="0" xfId="0" applyNumberFormat="1" applyFont="1" applyFill="1" applyAlignment="1">
      <alignment horizontal="left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5" fillId="3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5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 4" xfId="1" xr:uid="{00000000-0005-0000-0000-000001000000}"/>
  </cellStyles>
  <dxfs count="4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0" formatCode="#,##0\ &quot;€&quot;;[Red]\-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68"/>
    </tableStyle>
    <tableStyle name="Table Style 2" pivot="0" count="1" xr9:uid="{27931E3F-712C-485E-A1F4-53DFE01A40F1}">
      <tableStyleElement type="wholeTable" dxfId="467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683CB21-2303-4E12-859E-223A54450575}" name="Table13245879101112131415" displayName="Table13245879101112131415" ref="A2:O43" totalsRowCount="1" headerRowDxfId="466" dataDxfId="464" headerRowBorderDxfId="465">
  <sortState xmlns:xlrd2="http://schemas.microsoft.com/office/spreadsheetml/2017/richdata2" ref="A3:O42">
    <sortCondition descending="1" ref="D3:D42"/>
  </sortState>
  <tableColumns count="15">
    <tableColumn id="1" xr3:uid="{CF901B39-F9DB-4CD4-B0BC-4433E944048B}" name="#" dataDxfId="463" totalsRowDxfId="14"/>
    <tableColumn id="2" xr3:uid="{3FD78909-B575-4460-B19B-9ECE0559755D}" name="#_x000a_LW" dataDxfId="17" totalsRowDxfId="13"/>
    <tableColumn id="3" xr3:uid="{60E37ACA-AFB2-4F02-80E4-B07C1625558D}" name="Filmas _x000a_(Movie)" totalsRowLabel="Total (40)" dataDxfId="15" totalsRowDxfId="12"/>
    <tableColumn id="4" xr3:uid="{BEAF5EAF-9AEF-4266-B930-1DAD7D0CF3A9}" name="Pajamos _x000a_(GBO)" totalsRowFunction="sum" dataDxfId="16" totalsRowDxfId="11"/>
    <tableColumn id="5" xr3:uid="{63844A5A-5217-45F4-BC7B-CB73534AA830}" name="Pajamos _x000a_praeita sav._x000a_(GBO LW)" totalsRowLabel="332 080 €" dataDxfId="462" totalsRowDxfId="10"/>
    <tableColumn id="6" xr3:uid="{1207E71D-8C8B-473F-842D-1B75E76AF7DE}" name="Pakitimas_x000a_(Change)" totalsRowFunction="custom" dataDxfId="461" totalsRowDxfId="9">
      <totalsRowFormula>(D43-E43)/E43</totalsRowFormula>
    </tableColumn>
    <tableColumn id="7" xr3:uid="{D25FED8B-5371-4349-B254-F4EF58010AB7}" name="Žiūrovų sk. _x000a_(ADM)" totalsRowFunction="sum" dataDxfId="460" totalsRowDxfId="8"/>
    <tableColumn id="8" xr3:uid="{5CA9BFAF-0DD3-4F3E-8B1A-72AC18391261}" name="Seansų sk. _x000a_(Show count)" dataDxfId="459" totalsRowDxfId="7"/>
    <tableColumn id="9" xr3:uid="{5D5B1E3D-5C0A-4D0B-84A9-183A49FA7A6B}" name="Lankomumo vid._x000a_(Average ADM)" dataDxfId="458" totalsRowDxfId="6">
      <calculatedColumnFormula>G3/H3</calculatedColumnFormula>
    </tableColumn>
    <tableColumn id="10" xr3:uid="{FBFC5D00-52DD-4041-8D15-584A1E0F312F}" name="Kopijų sk. _x000a_(DCO count)" dataDxfId="457" totalsRowDxfId="5"/>
    <tableColumn id="11" xr3:uid="{2E0A93C1-3241-4134-AB92-DFE0482F1C71}" name="Rodymo savaitė_x000a_(Week on screen)" dataDxfId="456" totalsRowDxfId="4"/>
    <tableColumn id="12" xr3:uid="{AF26F629-18EA-4750-9B4A-656EE0CE45E4}" name="Bendros pajamos _x000a_(Total GBO)" dataDxfId="455" totalsRowDxfId="3"/>
    <tableColumn id="13" xr3:uid="{02601F90-71E4-447E-95D2-1E3B5C227D99}" name="Bendras žiūrovų sk._x000a_(Total ADM)" dataDxfId="454" totalsRowDxfId="2"/>
    <tableColumn id="14" xr3:uid="{7268E1E1-7634-44F2-961B-CFA6642F5655}" name="Premjeros data _x000a_(Release date)" dataDxfId="453" totalsRowDxfId="1"/>
    <tableColumn id="15" xr3:uid="{49834540-6980-484C-BE0E-546D1CB2CBE4}" name="Platintojas _x000a_(Distributor)" dataDxfId="452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56779C-BF7A-484D-AF83-60CADAA50280}" name="Table132456" displayName="Table132456" ref="A2:O45" totalsRowCount="1" headerRowDxfId="187" dataDxfId="185" totalsRowDxfId="184" headerRowBorderDxfId="186">
  <sortState xmlns:xlrd2="http://schemas.microsoft.com/office/spreadsheetml/2017/richdata2" ref="A3:O44">
    <sortCondition descending="1" ref="D3:D44"/>
  </sortState>
  <tableColumns count="15">
    <tableColumn id="1" xr3:uid="{48BB943B-0E0D-479C-8471-AB86B93F6F7F}" name="#" totalsRowLabel=" " dataDxfId="183" totalsRowDxfId="182"/>
    <tableColumn id="2" xr3:uid="{385EBD1C-5A91-4C79-8289-BA7603588145}" name="#_x000a_LW" totalsRowLabel=" " dataDxfId="181" totalsRowDxfId="180"/>
    <tableColumn id="3" xr3:uid="{DCBD11C1-3639-4035-AE5C-400238DA8719}" name="Filmas _x000a_(Movie)" totalsRowLabel="Total (42)" dataDxfId="179" totalsRowDxfId="178"/>
    <tableColumn id="4" xr3:uid="{B38182B2-DEDC-49F5-8C63-C0BDFBAC0F05}" name="Pajamos _x000a_(GBO)" totalsRowFunction="sum" dataDxfId="177" totalsRowDxfId="176"/>
    <tableColumn id="5" xr3:uid="{76A7DB27-9F91-4B02-BF2B-62DA9C78DB98}" name="Pajamos _x000a_praeita sav._x000a_(GBO LW)" totalsRowLabel="187 127 €" dataDxfId="175" totalsRowDxfId="174"/>
    <tableColumn id="6" xr3:uid="{9460C4D2-1411-46DB-81E6-EE400FC8B05E}" name="Pakitimas_x000a_(Change)" totalsRowFunction="custom" dataDxfId="173" totalsRowDxfId="172">
      <calculatedColumnFormula>(D3-E3)/E3</calculatedColumnFormula>
      <totalsRowFormula>(D45-E45)/E45</totalsRowFormula>
    </tableColumn>
    <tableColumn id="7" xr3:uid="{D8DA1A37-76D7-47F7-923A-81514DEABC57}" name="Žiūrovų sk. _x000a_(ADM)" totalsRowFunction="sum" dataDxfId="171" totalsRowDxfId="170"/>
    <tableColumn id="8" xr3:uid="{6745386E-5160-49F6-B880-3595F194CFDC}" name="Seansų sk. _x000a_(Show count)" dataDxfId="169" totalsRowDxfId="168"/>
    <tableColumn id="9" xr3:uid="{5154A502-A503-4000-A6DA-B09CB8A0FF1D}" name="Lankomumo vid._x000a_(Average ADM)" dataDxfId="167" totalsRowDxfId="166">
      <calculatedColumnFormula>G3/H3</calculatedColumnFormula>
    </tableColumn>
    <tableColumn id="10" xr3:uid="{6E87769C-2497-4FD6-B48E-01D3AC071BC2}" name="Kopijų sk. _x000a_(DCO count)" dataDxfId="165" totalsRowDxfId="164"/>
    <tableColumn id="11" xr3:uid="{4D46AA05-C765-4AA3-80EF-E22AF998E5DE}" name="Rodymo savaitė_x000a_(Week on screen)" dataDxfId="163" totalsRowDxfId="162"/>
    <tableColumn id="12" xr3:uid="{D4FDB0B5-09C3-43D2-B872-7051FDF785FB}" name="Bendros pajamos _x000a_(Total GBO)" dataDxfId="161" totalsRowDxfId="160"/>
    <tableColumn id="13" xr3:uid="{B88753C8-493D-4916-B5FD-FCB1BC0A61ED}" name="Bendras žiūrovų sk._x000a_(Total ADM)" dataDxfId="159" totalsRowDxfId="158"/>
    <tableColumn id="14" xr3:uid="{6E376ED7-D144-4CB5-B9ED-B62DABECB9F1}" name="Premjeros data _x000a_(Release date)" dataDxfId="157" totalsRowDxfId="156"/>
    <tableColumn id="15" xr3:uid="{9E077579-FF47-40E9-92DB-973793869FBF}" name="Platintojas _x000a_(Distributor)" dataDxfId="155" totalsRowDxfId="154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EA12A2-A653-422C-97F7-A4B3F18AA228}" name="Table13245" displayName="Table13245" ref="A2:O43" totalsRowCount="1" headerRowDxfId="153" dataDxfId="151" totalsRowDxfId="150" headerRowBorderDxfId="152">
  <sortState xmlns:xlrd2="http://schemas.microsoft.com/office/spreadsheetml/2017/richdata2" ref="A3:O42">
    <sortCondition descending="1" ref="D3:D42"/>
  </sortState>
  <tableColumns count="15">
    <tableColumn id="1" xr3:uid="{9B2026CE-33DB-40F4-AD3D-EE0090950C32}" name="#" totalsRowLabel=" " dataDxfId="149" totalsRowDxfId="148"/>
    <tableColumn id="2" xr3:uid="{87D3F7B1-4908-4D4F-A99C-8B2468DCD3F1}" name="#_x000a_LW" dataDxfId="147" totalsRowDxfId="146"/>
    <tableColumn id="3" xr3:uid="{E51F9725-BA3B-48E6-8C4F-FC159F70EDE2}" name="Filmas _x000a_(Movie)" totalsRowLabel="Total (40)" dataDxfId="145" totalsRowDxfId="144"/>
    <tableColumn id="4" xr3:uid="{77F64421-D6BF-4EAC-9ED5-F058F7C84B5E}" name="Pajamos _x000a_(GBO)" totalsRowFunction="sum" dataDxfId="143" totalsRowDxfId="142"/>
    <tableColumn id="5" xr3:uid="{3B159BB8-1D59-42B8-B7D4-8D9DC04CEFE7}" name="Pajamos _x000a_praeita sav._x000a_(GBO LW)" totalsRowLabel="241 909 €" dataDxfId="141" totalsRowDxfId="140"/>
    <tableColumn id="6" xr3:uid="{3654AA7C-D604-4CE4-8123-09DE9464AE43}" name="Pakitimas_x000a_(Change)" totalsRowFunction="custom" dataDxfId="139" totalsRowDxfId="138">
      <calculatedColumnFormula>(D3-E3)/E3</calculatedColumnFormula>
      <totalsRowFormula>(D43-E43)/E43</totalsRowFormula>
    </tableColumn>
    <tableColumn id="7" xr3:uid="{6A03EE79-EBB1-4BA0-A0E4-28CEAB770C1B}" name="Žiūrovų sk. _x000a_(ADM)" totalsRowFunction="sum" dataDxfId="137" totalsRowDxfId="136"/>
    <tableColumn id="8" xr3:uid="{BD381A99-F237-4FB6-B0D1-9067B70F0290}" name="Seansų sk. _x000a_(Show count)" dataDxfId="135" totalsRowDxfId="134"/>
    <tableColumn id="9" xr3:uid="{62C13EE5-10C4-4B8A-9873-AC6C2CCC4289}" name="Lankomumo vid._x000a_(Average ADM)" dataDxfId="133" totalsRowDxfId="132">
      <calculatedColumnFormula>G3/H3</calculatedColumnFormula>
    </tableColumn>
    <tableColumn id="10" xr3:uid="{2ECB1685-3793-431D-824B-4D6832FFB6B2}" name="Kopijų sk. _x000a_(DCO count)" dataDxfId="131" totalsRowDxfId="130"/>
    <tableColumn id="11" xr3:uid="{D8363BE9-FDDE-4426-B55E-93345762AB7C}" name="Rodymo savaitė_x000a_(Week on screen)" dataDxfId="129" totalsRowDxfId="128"/>
    <tableColumn id="12" xr3:uid="{9DE16FC3-BA80-41A8-9FF1-3EC7A8786878}" name="Bendros pajamos _x000a_(Total GBO)" dataDxfId="127" totalsRowDxfId="126"/>
    <tableColumn id="13" xr3:uid="{D7423247-9659-4896-98F6-86B32679407D}" name="Bendras žiūrovų sk._x000a_(Total ADM)" dataDxfId="125" totalsRowDxfId="124"/>
    <tableColumn id="14" xr3:uid="{6A270105-2DAD-45CE-BA2F-9A2288D0A9D1}" name="Premjeros data _x000a_(Release date)" dataDxfId="123" totalsRowDxfId="122"/>
    <tableColumn id="15" xr3:uid="{D529A355-D9DC-42F9-AAC7-39B803BC06E7}" name="Platintojas _x000a_(Distributor)" dataDxfId="121" totalsRowDxfId="120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031651-DB2F-465F-B891-296D5ADB96AE}" name="Table1324" displayName="Table1324" ref="A2:O49" totalsRowCount="1" headerRowDxfId="119" dataDxfId="117" totalsRowDxfId="116" headerRowBorderDxfId="118">
  <sortState xmlns:xlrd2="http://schemas.microsoft.com/office/spreadsheetml/2017/richdata2" ref="A3:O48">
    <sortCondition descending="1" ref="D3:D48"/>
  </sortState>
  <tableColumns count="15">
    <tableColumn id="1" xr3:uid="{72EA2AB3-A4E3-409C-B132-D9258C92E5F1}" name="#" totalsRowLabel=" " dataDxfId="115" totalsRowDxfId="114"/>
    <tableColumn id="2" xr3:uid="{2804E490-8E44-463F-94FF-201E9180732A}" name="#_x000a_LW" dataDxfId="113" totalsRowDxfId="112"/>
    <tableColumn id="3" xr3:uid="{529D5E00-E4F2-4A61-97CB-606F58AA8A25}" name="Filmas _x000a_(Movie)" totalsRowLabel="Total (46)" dataDxfId="111" totalsRowDxfId="110"/>
    <tableColumn id="4" xr3:uid="{86C8A68E-147F-4E7F-B69D-967A774109DA}" name="Pajamos _x000a_(GBO)" totalsRowFunction="sum" dataDxfId="109" totalsRowDxfId="108"/>
    <tableColumn id="5" xr3:uid="{39DC135B-7A91-42CE-98B4-2D8C819E1BC1}" name="Pajamos _x000a_praeita sav._x000a_(GBO LW)" totalsRowLabel="307 332 €" dataDxfId="107" totalsRowDxfId="106"/>
    <tableColumn id="6" xr3:uid="{0659B11D-485D-4251-BA57-000429EE4D90}" name="Pakitimas_x000a_(Change)" totalsRowFunction="custom" dataDxfId="105" totalsRowDxfId="104">
      <calculatedColumnFormula>(D3-E3)/E3</calculatedColumnFormula>
      <totalsRowFormula>(D49-E49)/E49</totalsRowFormula>
    </tableColumn>
    <tableColumn id="7" xr3:uid="{66F09110-5860-441D-BB20-66554FDC8904}" name="Žiūrovų sk. _x000a_(ADM)" totalsRowFunction="sum" dataDxfId="103" totalsRowDxfId="102"/>
    <tableColumn id="8" xr3:uid="{49A62236-AC2E-4757-894A-50C3D56E7AC0}" name="Seansų sk. _x000a_(Show count)" dataDxfId="101" totalsRowDxfId="100"/>
    <tableColumn id="9" xr3:uid="{5608BCAB-8256-4843-A31E-A705F94D05BA}" name="Lankomumo vid._x000a_(Average ADM)" dataDxfId="99" totalsRowDxfId="98">
      <calculatedColumnFormula>G3/H3</calculatedColumnFormula>
    </tableColumn>
    <tableColumn id="10" xr3:uid="{AE75D10E-E2EE-417B-9A7A-D4F448F9740C}" name="Kopijų sk. _x000a_(DCO count)" dataDxfId="97" totalsRowDxfId="96"/>
    <tableColumn id="11" xr3:uid="{93F96221-9705-4BB4-B1B0-361828ACC5CC}" name="Rodymo savaitė_x000a_(Week on screen)" dataDxfId="95" totalsRowDxfId="94"/>
    <tableColumn id="12" xr3:uid="{DC5C5176-3ACD-4B05-A354-8B82A167E545}" name="Bendros pajamos _x000a_(Total GBO)" dataDxfId="93" totalsRowDxfId="92"/>
    <tableColumn id="13" xr3:uid="{BEF6B9E1-CCAE-4BC2-9DA1-16785073FC3E}" name="Bendras žiūrovų sk._x000a_(Total ADM)" dataDxfId="91" totalsRowDxfId="90"/>
    <tableColumn id="14" xr3:uid="{3E2064A4-C8BF-4F31-861B-E03E8E5C8B2D}" name="Premjeros data _x000a_(Release date)" dataDxfId="89" totalsRowDxfId="88"/>
    <tableColumn id="15" xr3:uid="{5A8D45B5-9727-45A2-9E55-576D8045FBBE}" name="Platintojas _x000a_(Distributor)" dataDxfId="87" totalsRowDxfId="8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F46247-8936-4635-8E09-08EF9A9DEB50}" name="Table132" displayName="Table132" ref="A2:O50" totalsRowCount="1" headerRowDxfId="85" dataDxfId="83" totalsRowDxfId="82" headerRowBorderDxfId="84">
  <autoFilter ref="A2:O4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9">
    <sortCondition descending="1" ref="D3:D49"/>
  </sortState>
  <tableColumns count="15">
    <tableColumn id="1" xr3:uid="{5BE3831C-90CA-4401-AE0A-D1EABC801DC8}" name="#" totalsRowLabel=" " dataDxfId="81" totalsRowDxfId="80"/>
    <tableColumn id="2" xr3:uid="{B4CC7902-8720-447D-899E-0FF0CFD7773B}" name="#_x000a_LW" dataDxfId="79" totalsRowDxfId="78"/>
    <tableColumn id="3" xr3:uid="{717020F5-F2F5-42EC-A602-D186BC6CA5B8}" name="Filmas _x000a_(Movie)" totalsRowLabel="Total (47)" dataDxfId="77" totalsRowDxfId="76"/>
    <tableColumn id="4" xr3:uid="{8B6AFB84-5766-4E8E-9C2A-4E2A151C9A63}" name="Pajamos _x000a_(GBO)" totalsRowFunction="sum" dataDxfId="75" totalsRowDxfId="74"/>
    <tableColumn id="5" xr3:uid="{14FC9B8B-981B-4C91-86BE-2CD8F6B9BC62}" name="Pajamos _x000a_praeita sav._x000a_(GBO LW)" totalsRowLabel="269 560 €" dataDxfId="73" totalsRowDxfId="72"/>
    <tableColumn id="6" xr3:uid="{E6705E68-6098-4B41-B4E0-6F87D9124807}" name="Pakitimas_x000a_(Change)" totalsRowFunction="custom" dataDxfId="71" totalsRowDxfId="70">
      <calculatedColumnFormula>(D3-E3)/E3</calculatedColumnFormula>
      <totalsRowFormula>(D50-E50)/E50</totalsRowFormula>
    </tableColumn>
    <tableColumn id="7" xr3:uid="{3B880937-711C-40DA-95A1-E5C8F6D48AFA}" name="Žiūrovų sk. _x000a_(ADM)" totalsRowFunction="sum" dataDxfId="69" totalsRowDxfId="68"/>
    <tableColumn id="8" xr3:uid="{DE3B004D-B72D-4094-AC66-557275D1FFA5}" name="Seansų sk. _x000a_(Show count)" dataDxfId="67" totalsRowDxfId="66"/>
    <tableColumn id="9" xr3:uid="{E485F4BD-D5C8-43B8-8A8A-8579FCCE3802}" name="Lankomumo vid._x000a_(Average ADM)" dataDxfId="65" totalsRowDxfId="64">
      <calculatedColumnFormula>G3/H3</calculatedColumnFormula>
    </tableColumn>
    <tableColumn id="10" xr3:uid="{AB410BEF-A38A-4FA3-82F7-EE95A924E7D3}" name="Kopijų sk. _x000a_(DCO count)" dataDxfId="63" totalsRowDxfId="62"/>
    <tableColumn id="11" xr3:uid="{BBBB5978-8BE3-49E8-9542-72EEFC2FE805}" name="Rodymo savaitė_x000a_(Week on screen)" dataDxfId="61" totalsRowDxfId="60"/>
    <tableColumn id="12" xr3:uid="{B0800393-91C1-49AE-BDDC-2FBD1C24CAD7}" name="Bendros pajamos _x000a_(Total GBO)" dataDxfId="59" totalsRowDxfId="58"/>
    <tableColumn id="13" xr3:uid="{6BDABA7C-966C-43AF-AD44-307158D92342}" name="Bendras žiūrovų sk._x000a_(Total ADM)" dataDxfId="57" totalsRowDxfId="56"/>
    <tableColumn id="14" xr3:uid="{71A6104C-FF13-4CA0-BA1F-79E57C1E81ED}" name="Premjeros data _x000a_(Release date)" dataDxfId="55" totalsRowDxfId="54"/>
    <tableColumn id="15" xr3:uid="{AFF69607-DA7E-4C68-9D1C-5DC7792CCBF5}" name="Platintojas _x000a_(Distributor)" totalsRowLabel=" " dataDxfId="53" totalsRowDxfId="52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52" totalsRowCount="1" headerRowDxfId="51" dataDxfId="49" totalsRowDxfId="48" headerRowBorderDxfId="50">
  <autoFilter ref="A2:O5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51">
    <sortCondition descending="1" ref="D3:D51"/>
  </sortState>
  <tableColumns count="15">
    <tableColumn id="1" xr3:uid="{93EC8040-391C-4B64-803B-946594B6B7F7}" name="#" totalsRowLabel=" " dataDxfId="47" totalsRowDxfId="46"/>
    <tableColumn id="2" xr3:uid="{D6AA89DD-F402-49ED-B2CA-B45ED30EB6A8}" name="#_x000a_LW" totalsRowLabel=" " dataDxfId="45" totalsRowDxfId="44"/>
    <tableColumn id="3" xr3:uid="{8524161D-F780-40E6-96D9-D46D84D91E1F}" name="Filmas _x000a_(Movie)" totalsRowLabel="Total (49)" dataDxfId="43" totalsRowDxfId="42"/>
    <tableColumn id="4" xr3:uid="{898DAD4F-B56E-4B96-9BAF-7609A0041E01}" name="Pajamos _x000a_(GBO)" totalsRowFunction="sum" dataDxfId="41" totalsRowDxfId="40"/>
    <tableColumn id="5" xr3:uid="{C59F2D4C-5823-45F4-9D98-114FFD01A927}" name="Pajamos _x000a_praeita sav._x000a_(GBO LW)" totalsRowLabel="367 996 €" dataDxfId="39" totalsRowDxfId="38"/>
    <tableColumn id="6" xr3:uid="{F957FCE3-B2E4-448E-8740-03D906BC5EB7}" name="Pakitimas_x000a_(Change)" totalsRowFunction="custom" dataDxfId="37" totalsRowDxfId="36">
      <calculatedColumnFormula>(D3-E3)/E3</calculatedColumnFormula>
      <totalsRowFormula>(D52-E52)/E52</totalsRowFormula>
    </tableColumn>
    <tableColumn id="7" xr3:uid="{45DD8E99-004C-4D9C-979D-6F515FFFFB92}" name="Žiūrovų sk. _x000a_(ADM)" totalsRowFunction="sum" dataDxfId="35" totalsRowDxfId="34"/>
    <tableColumn id="8" xr3:uid="{2BB64C16-9186-4C4A-A0C9-08323CEFC402}" name="Seansų sk. _x000a_(Show count)" dataDxfId="33" totalsRowDxfId="32"/>
    <tableColumn id="9" xr3:uid="{F6C07FA5-1C03-4357-A44D-0B81FC66E2AF}" name="Lankomumo vid._x000a_(Average ADM)" dataDxfId="31" totalsRowDxfId="30">
      <calculatedColumnFormula>G3/H3</calculatedColumnFormula>
    </tableColumn>
    <tableColumn id="10" xr3:uid="{A3E561A1-4C0E-457E-84AA-349FD64794AE}" name="Kopijų sk. _x000a_(DCO count)" dataDxfId="29" totalsRowDxfId="28"/>
    <tableColumn id="11" xr3:uid="{E20BF4A7-9048-401E-A6FA-983414B01ED2}" name="Rodymo savaitė_x000a_(Week on screen)" dataDxfId="27" totalsRowDxfId="26"/>
    <tableColumn id="12" xr3:uid="{67BC01BA-5CB2-41D3-AB69-350EFF0FD930}" name="Bendros pajamos _x000a_(Total GBO)" dataDxfId="25" totalsRowDxfId="24"/>
    <tableColumn id="13" xr3:uid="{37483393-9FD8-4B34-8B9D-DE79FEFE93B2}" name="Bendras žiūrovų sk._x000a_(Total ADM)" dataDxfId="23" totalsRowDxfId="22"/>
    <tableColumn id="14" xr3:uid="{EADF24B6-15DA-48EA-B223-A587598EEB24}" name="Premjeros data _x000a_(Release date)" dataDxfId="21" totalsRowDxfId="20"/>
    <tableColumn id="15" xr3:uid="{5103FA11-CF5D-49EC-A2A1-D131ABB2109C}" name="Platintojas _x000a_(Distributor)" totalsRowLabel=" " dataDxfId="19" totalsRowDxfId="18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5F60760-2BF9-46FB-8B5D-F3BD2860708B}" name="Table132458791011121314" displayName="Table132458791011121314" ref="A2:O39" totalsRowCount="1" headerRowDxfId="451" dataDxfId="449" headerRowBorderDxfId="450">
  <sortState xmlns:xlrd2="http://schemas.microsoft.com/office/spreadsheetml/2017/richdata2" ref="A3:O38">
    <sortCondition descending="1" ref="D3:D38"/>
  </sortState>
  <tableColumns count="15">
    <tableColumn id="1" xr3:uid="{CFD8E48D-D8E1-48DF-8830-11C4C6FCFFF3}" name="#" dataDxfId="448" totalsRowDxfId="447"/>
    <tableColumn id="2" xr3:uid="{338A2A3B-256C-4F66-9B3A-8318AAD7D841}" name="#_x000a_LW" dataDxfId="446" totalsRowDxfId="445"/>
    <tableColumn id="3" xr3:uid="{232BEF19-1007-47A3-9A2A-918D03E45FF3}" name="Filmas _x000a_(Movie)" totalsRowLabel="Total (36)" dataDxfId="444" totalsRowDxfId="443"/>
    <tableColumn id="4" xr3:uid="{76AFD1A5-26E4-4427-8715-9520124BF44E}" name="Pajamos _x000a_(GBO)" totalsRowFunction="sum" dataDxfId="442" totalsRowDxfId="441"/>
    <tableColumn id="5" xr3:uid="{69483A22-0DDA-4EDE-BD8A-F55A751E7B4B}" name="Pajamos _x000a_praeita sav._x000a_(GBO LW)" totalsRowLabel="259 721 €" dataDxfId="440" totalsRowDxfId="439"/>
    <tableColumn id="6" xr3:uid="{0B455A4B-DB0F-4EC3-8A97-7D53C15017EE}" name="Pakitimas_x000a_(Change)" totalsRowFunction="custom" dataDxfId="438" totalsRowDxfId="437">
      <totalsRowFormula>(D39-E39)/E39</totalsRowFormula>
    </tableColumn>
    <tableColumn id="7" xr3:uid="{8050E4C3-A3C9-4703-91DF-54C6358277C0}" name="Žiūrovų sk. _x000a_(ADM)" totalsRowFunction="sum" dataDxfId="436" totalsRowDxfId="435"/>
    <tableColumn id="8" xr3:uid="{F3BED3A3-B00F-4C03-A7D5-7BD79C0B4D7F}" name="Seansų sk. _x000a_(Show count)" dataDxfId="434" totalsRowDxfId="433"/>
    <tableColumn id="9" xr3:uid="{4C5CB02A-C84B-46EA-9E94-73B9DC893EB8}" name="Lankomumo vid._x000a_(Average ADM)" dataDxfId="432" totalsRowDxfId="431">
      <calculatedColumnFormula>G3/H3</calculatedColumnFormula>
    </tableColumn>
    <tableColumn id="10" xr3:uid="{4849E569-CD3E-414B-826B-F3201508AEC3}" name="Kopijų sk. _x000a_(DCO count)" dataDxfId="430" totalsRowDxfId="429"/>
    <tableColumn id="11" xr3:uid="{F3A9BF1D-CD9C-4000-AA83-7FC83D84A2C7}" name="Rodymo savaitė_x000a_(Week on screen)" dataDxfId="428" totalsRowDxfId="427"/>
    <tableColumn id="12" xr3:uid="{832CADCF-210E-4688-9F85-1BAA82637171}" name="Bendros pajamos _x000a_(Total GBO)" dataDxfId="426" totalsRowDxfId="425"/>
    <tableColumn id="13" xr3:uid="{D686DB7F-CB2A-4344-AA10-F33157D8BE1A}" name="Bendras žiūrovų sk._x000a_(Total ADM)" dataDxfId="424" totalsRowDxfId="423"/>
    <tableColumn id="14" xr3:uid="{AC0EE997-5582-417B-9B20-460CCA57E5EA}" name="Premjeros data _x000a_(Release date)" dataDxfId="422" totalsRowDxfId="421"/>
    <tableColumn id="15" xr3:uid="{F942FB58-7689-4550-980E-9921AB72ED8A}" name="Platintojas _x000a_(Distributor)" dataDxfId="420" totalsRowDxfId="41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EA3FA6B-1288-4FC1-BC40-87769CC6EB43}" name="Table1324587910111213" displayName="Table1324587910111213" ref="A2:O38" totalsRowCount="1" headerRowDxfId="418" dataDxfId="416" headerRowBorderDxfId="417">
  <sortState xmlns:xlrd2="http://schemas.microsoft.com/office/spreadsheetml/2017/richdata2" ref="A3:O37">
    <sortCondition descending="1" ref="D3:D37"/>
  </sortState>
  <tableColumns count="15">
    <tableColumn id="1" xr3:uid="{8F10A169-64BD-4398-B2BA-3B43A1F27307}" name="#" dataDxfId="415" totalsRowDxfId="414"/>
    <tableColumn id="2" xr3:uid="{D4AC765D-7553-4B97-AA2C-3D59C402A40E}" name="#_x000a_LW" dataDxfId="413" totalsRowDxfId="412"/>
    <tableColumn id="3" xr3:uid="{1FD059DD-556D-490C-91B7-DA24CEBDE3F3}" name="Filmas _x000a_(Movie)" totalsRowLabel="Total (35)" dataDxfId="411" totalsRowDxfId="410"/>
    <tableColumn id="4" xr3:uid="{C381B741-21FD-425D-9CC7-FF8F5C4C13A1}" name="Pajamos _x000a_(GBO)" totalsRowFunction="sum" dataDxfId="409" totalsRowDxfId="408"/>
    <tableColumn id="5" xr3:uid="{2F30C01D-CAE8-473F-8095-6C70CE2E9D7F}" name="Pajamos _x000a_praeita sav._x000a_(GBO LW)" totalsRowLabel="328 858 €" dataDxfId="407" totalsRowDxfId="406"/>
    <tableColumn id="6" xr3:uid="{BC134749-8F4D-4500-AEAF-A8B9277C6A50}" name="Pakitimas_x000a_(Change)" totalsRowFunction="custom" dataDxfId="405" totalsRowDxfId="404">
      <calculatedColumnFormula>(D3-E3)/E3</calculatedColumnFormula>
      <totalsRowFormula>(D38-E38)/E38</totalsRowFormula>
    </tableColumn>
    <tableColumn id="7" xr3:uid="{17337788-1EB5-4603-A7AB-1552A0B865B2}" name="Žiūrovų sk. _x000a_(ADM)" totalsRowFunction="sum" dataDxfId="403" totalsRowDxfId="402"/>
    <tableColumn id="8" xr3:uid="{E8BC69C4-AC59-47D9-82B1-AE37CDF4DA5C}" name="Seansų sk. _x000a_(Show count)" dataDxfId="401" totalsRowDxfId="400"/>
    <tableColumn id="9" xr3:uid="{3D616B8B-1265-4953-90AE-A1B7C7D04E60}" name="Lankomumo vid._x000a_(Average ADM)" dataDxfId="399" totalsRowDxfId="398">
      <calculatedColumnFormula>G3/H3</calculatedColumnFormula>
    </tableColumn>
    <tableColumn id="10" xr3:uid="{1D732961-8239-4A3A-85EA-348B5415679B}" name="Kopijų sk. _x000a_(DCO count)" dataDxfId="397" totalsRowDxfId="396"/>
    <tableColumn id="11" xr3:uid="{CDFA5410-4770-4FE0-981C-293EDB34B2EB}" name="Rodymo savaitė_x000a_(Week on screen)" dataDxfId="395" totalsRowDxfId="394"/>
    <tableColumn id="12" xr3:uid="{00A77E58-2BE5-4786-A88B-845465A2E244}" name="Bendros pajamos _x000a_(Total GBO)" dataDxfId="393" totalsRowDxfId="392"/>
    <tableColumn id="13" xr3:uid="{78F52844-FB04-4B80-974E-2B73F1D3C7A2}" name="Bendras žiūrovų sk._x000a_(Total ADM)" dataDxfId="391" totalsRowDxfId="390"/>
    <tableColumn id="14" xr3:uid="{7F23D199-E6AC-465D-BA53-859C76868B51}" name="Premjeros data _x000a_(Release date)" dataDxfId="389" totalsRowDxfId="388"/>
    <tableColumn id="15" xr3:uid="{50C4E224-2093-45A7-81F7-59064BD32C81}" name="Platintojas _x000a_(Distributor)" dataDxfId="387" totalsRowDxfId="38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4442CCF-C848-4611-B824-FAB0F6BDB426}" name="Table13245879101112" displayName="Table13245879101112" ref="A2:O43" totalsRowCount="1" headerRowDxfId="385" dataDxfId="383" headerRowBorderDxfId="384">
  <sortState xmlns:xlrd2="http://schemas.microsoft.com/office/spreadsheetml/2017/richdata2" ref="A3:O42">
    <sortCondition descending="1" ref="D3:D42"/>
  </sortState>
  <tableColumns count="15">
    <tableColumn id="1" xr3:uid="{7D48320A-1248-463F-9665-B1824C098388}" name="#" dataDxfId="382" totalsRowDxfId="381"/>
    <tableColumn id="2" xr3:uid="{9C932AA9-2C54-4D59-8BB3-3FA84BCC2919}" name="#_x000a_LW" totalsRowLabel=" " dataDxfId="380" totalsRowDxfId="379"/>
    <tableColumn id="3" xr3:uid="{9BD17F8E-27A8-4E81-AB35-3A1E670F4B87}" name="Filmas _x000a_(Movie)" totalsRowLabel="Total (40)" dataDxfId="378" totalsRowDxfId="377"/>
    <tableColumn id="4" xr3:uid="{F9E971EE-6E44-4816-AE4E-15520C20DF78}" name="Pajamos _x000a_(GBO)" totalsRowFunction="sum" dataDxfId="376" totalsRowDxfId="375"/>
    <tableColumn id="5" xr3:uid="{6DE982DA-2F94-48EC-8DDC-5609913AF329}" name="Pajamos _x000a_praeita sav._x000a_(GBO LW)" totalsRowLabel="238 949 €" dataDxfId="374" totalsRowDxfId="373"/>
    <tableColumn id="6" xr3:uid="{00B90DA5-37D6-447A-82F2-BD3FABF25C8E}" name="Pakitimas_x000a_(Change)" totalsRowFunction="custom" dataDxfId="372" totalsRowDxfId="371">
      <calculatedColumnFormula>(D3-E3)/E3</calculatedColumnFormula>
      <totalsRowFormula>(D43-E43)/E43</totalsRowFormula>
    </tableColumn>
    <tableColumn id="7" xr3:uid="{ED2981B3-A96F-487B-81F3-15A0092792B5}" name="Žiūrovų sk. _x000a_(ADM)" totalsRowFunction="sum" dataDxfId="370" totalsRowDxfId="369"/>
    <tableColumn id="8" xr3:uid="{4E5A102C-1966-4D2C-8EB7-2E1BDABB6DB8}" name="Seansų sk. _x000a_(Show count)" dataDxfId="368" totalsRowDxfId="367"/>
    <tableColumn id="9" xr3:uid="{CFFA5C6B-DAA9-4139-8133-B1EB7F84A808}" name="Lankomumo vid._x000a_(Average ADM)" dataDxfId="366" totalsRowDxfId="365">
      <calculatedColumnFormula>G3/H3</calculatedColumnFormula>
    </tableColumn>
    <tableColumn id="10" xr3:uid="{D5781980-6E69-40F6-B579-6FAFB597EB44}" name="Kopijų sk. _x000a_(DCO count)" dataDxfId="364" totalsRowDxfId="363"/>
    <tableColumn id="11" xr3:uid="{7233D98F-3717-4469-B15B-1B83A4C25474}" name="Rodymo savaitė_x000a_(Week on screen)" dataDxfId="362" totalsRowDxfId="361"/>
    <tableColumn id="12" xr3:uid="{FD998D83-A86E-4CD4-9C78-676B91AEDC91}" name="Bendros pajamos _x000a_(Total GBO)" dataDxfId="360" totalsRowDxfId="359"/>
    <tableColumn id="13" xr3:uid="{5267D79C-1309-4B1B-A82C-BF571E33617A}" name="Bendras žiūrovų sk._x000a_(Total ADM)" dataDxfId="358" totalsRowDxfId="357"/>
    <tableColumn id="14" xr3:uid="{D24350FD-7DAE-4E90-9636-157A6D4D9603}" name="Premjeros data _x000a_(Release date)" dataDxfId="356" totalsRowDxfId="355"/>
    <tableColumn id="15" xr3:uid="{A813FA56-FDF3-4032-91BF-F5E05FF6DF19}" name="Platintojas _x000a_(Distributor)" dataDxfId="354" totalsRowDxfId="353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C33DFB-4150-42FA-9E75-9B387D6C9D8C}" name="Table132458791011" displayName="Table132458791011" ref="A2:O48" totalsRowCount="1" headerRowDxfId="352" dataDxfId="350" headerRowBorderDxfId="351">
  <sortState xmlns:xlrd2="http://schemas.microsoft.com/office/spreadsheetml/2017/richdata2" ref="A3:O47">
    <sortCondition descending="1" ref="D3:D47"/>
  </sortState>
  <tableColumns count="15">
    <tableColumn id="1" xr3:uid="{53606D0F-4956-4621-A99C-DD53C026FFCD}" name="#" dataDxfId="349" totalsRowDxfId="348"/>
    <tableColumn id="2" xr3:uid="{0CF1C666-E7F8-4239-93AE-CD5B5C665266}" name="#_x000a_LW" totalsRowLabel=" " dataDxfId="347" totalsRowDxfId="346"/>
    <tableColumn id="3" xr3:uid="{21AF410C-67FA-4373-BB43-20A17DD04B64}" name="Filmas _x000a_(Movie)" totalsRowLabel="Total (45)" dataDxfId="345" totalsRowDxfId="344"/>
    <tableColumn id="4" xr3:uid="{83596072-50AD-4E76-BAB4-63158E58854F}" name="Pajamos _x000a_(GBO)" totalsRowFunction="sum" dataDxfId="343" totalsRowDxfId="342"/>
    <tableColumn id="5" xr3:uid="{E58EC99D-5586-4F0B-A4AF-3E53925D6531}" name="Pajamos _x000a_praeita sav._x000a_(GBO LW)" totalsRowLabel="365 647 €" dataDxfId="341" totalsRowDxfId="340"/>
    <tableColumn id="6" xr3:uid="{FA56911D-875D-4F06-BD4A-E14B555D6A5E}" name="Pakitimas_x000a_(Change)" totalsRowFunction="custom" dataDxfId="339" totalsRowDxfId="338">
      <calculatedColumnFormula>(D3-E3)/E3</calculatedColumnFormula>
      <totalsRowFormula>(D48-E48)/E48</totalsRowFormula>
    </tableColumn>
    <tableColumn id="7" xr3:uid="{0328A5A8-AC37-4B46-9853-7247A6ED2CB2}" name="Žiūrovų sk. _x000a_(ADM)" totalsRowFunction="sum" dataDxfId="337" totalsRowDxfId="336"/>
    <tableColumn id="8" xr3:uid="{74424259-0FBF-4C06-ACB6-CC7CE923A6B7}" name="Seansų sk. _x000a_(Show count)" dataDxfId="335" totalsRowDxfId="334"/>
    <tableColumn id="9" xr3:uid="{56B7A6ED-B474-4BDA-A9A5-745D6B7BFF4D}" name="Lankomumo vid._x000a_(Average ADM)" dataDxfId="333" totalsRowDxfId="332">
      <calculatedColumnFormula>G3/H3</calculatedColumnFormula>
    </tableColumn>
    <tableColumn id="10" xr3:uid="{D828A7CE-ABB5-4286-85A8-DABD2817456B}" name="Kopijų sk. _x000a_(DCO count)" dataDxfId="331" totalsRowDxfId="330"/>
    <tableColumn id="11" xr3:uid="{35D53496-3743-4FDD-A0FE-F470917C45BD}" name="Rodymo savaitė_x000a_(Week on screen)" dataDxfId="329" totalsRowDxfId="328"/>
    <tableColumn id="12" xr3:uid="{DA6C12D9-5DE0-42A8-959A-B74FA26FE9E3}" name="Bendros pajamos _x000a_(Total GBO)" dataDxfId="327" totalsRowDxfId="326"/>
    <tableColumn id="13" xr3:uid="{EE36DF8C-C357-4E73-9725-746EEC6C9977}" name="Bendras žiūrovų sk._x000a_(Total ADM)" dataDxfId="325" totalsRowDxfId="324"/>
    <tableColumn id="14" xr3:uid="{463F1ED7-5AB5-4D63-97D4-9F48148E75A0}" name="Premjeros data _x000a_(Release date)" dataDxfId="323" totalsRowDxfId="322"/>
    <tableColumn id="15" xr3:uid="{338D60A5-9D7A-4A71-A965-BB2DFEF7A3A7}" name="Platintojas _x000a_(Distributor)" dataDxfId="321" totalsRowDxfId="320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EC0297B-AF64-4586-912A-03A4904347C1}" name="Table1324587910" displayName="Table1324587910" ref="A2:O51" totalsRowCount="1" headerRowDxfId="319" dataDxfId="317" headerRowBorderDxfId="318">
  <sortState xmlns:xlrd2="http://schemas.microsoft.com/office/spreadsheetml/2017/richdata2" ref="A3:O50">
    <sortCondition descending="1" ref="D3:D50"/>
  </sortState>
  <tableColumns count="15">
    <tableColumn id="1" xr3:uid="{ED5EFEEB-E237-444E-A261-E6BC1D9DBEF9}" name="#" totalsRowLabel=" " dataDxfId="316" totalsRowDxfId="315"/>
    <tableColumn id="2" xr3:uid="{8EB4444F-E282-4CAA-B335-076699874CDD}" name="#_x000a_LW" totalsRowLabel=" " dataDxfId="314" totalsRowDxfId="313"/>
    <tableColumn id="3" xr3:uid="{4D444D57-95F0-4718-8CB1-2D79E68CC0FB}" name="Filmas _x000a_(Movie)" totalsRowLabel="Total (48)" dataDxfId="312" totalsRowDxfId="311"/>
    <tableColumn id="4" xr3:uid="{070F06D3-0235-4668-B395-CCBF228FD25E}" name="Pajamos _x000a_(GBO)" totalsRowFunction="sum" dataDxfId="310" totalsRowDxfId="309"/>
    <tableColumn id="5" xr3:uid="{5BEDF0D9-B410-4A56-B411-75D335AA68C5}" name="Pajamos _x000a_praeita sav._x000a_(GBO LW)" totalsRowLabel="268 471 €" dataDxfId="308" totalsRowDxfId="307"/>
    <tableColumn id="6" xr3:uid="{EBEF55F0-FF7A-4CF8-98A8-1654A692D442}" name="Pakitimas_x000a_(Change)" totalsRowFunction="custom" dataDxfId="306" totalsRowDxfId="305">
      <calculatedColumnFormula>(D3-E3)/E3</calculatedColumnFormula>
      <totalsRowFormula>(D51-E51)/E51</totalsRowFormula>
    </tableColumn>
    <tableColumn id="7" xr3:uid="{069EACD0-02B5-49B2-9FB9-E1DD72965384}" name="Žiūrovų sk. _x000a_(ADM)" totalsRowFunction="sum" dataDxfId="304" totalsRowDxfId="303"/>
    <tableColumn id="8" xr3:uid="{477AFA18-AF1E-415F-A6CA-C613A782BC5D}" name="Seansų sk. _x000a_(Show count)" dataDxfId="302" totalsRowDxfId="301"/>
    <tableColumn id="9" xr3:uid="{1839A3EF-E6FA-4DB7-906F-7E37BF91C2C8}" name="Lankomumo vid._x000a_(Average ADM)" dataDxfId="300" totalsRowDxfId="299">
      <calculatedColumnFormula>G3/H3</calculatedColumnFormula>
    </tableColumn>
    <tableColumn id="10" xr3:uid="{8609884F-A4D2-40AD-9991-D42861C1CA89}" name="Kopijų sk. _x000a_(DCO count)" dataDxfId="298" totalsRowDxfId="297"/>
    <tableColumn id="11" xr3:uid="{824DB4EA-B34A-438E-BCBC-A8F3B1074104}" name="Rodymo savaitė_x000a_(Week on screen)" dataDxfId="296" totalsRowDxfId="295"/>
    <tableColumn id="12" xr3:uid="{6E39CE50-6A9A-46B5-BB9E-A60F6E16AAB4}" name="Bendros pajamos _x000a_(Total GBO)" dataDxfId="294" totalsRowDxfId="293"/>
    <tableColumn id="13" xr3:uid="{40A8318F-9E5E-4F9A-8327-0B7F2E0C3BBD}" name="Bendras žiūrovų sk._x000a_(Total ADM)" dataDxfId="292" totalsRowDxfId="291"/>
    <tableColumn id="14" xr3:uid="{F2BD2F88-2DE2-4F17-8211-35E48CAC3FD8}" name="Premjeros data _x000a_(Release date)" dataDxfId="290" totalsRowDxfId="289"/>
    <tableColumn id="15" xr3:uid="{E8FC6BDA-9F64-412A-8811-130E529A6DA0}" name="Platintojas _x000a_(Distributor)" dataDxfId="288" totalsRowDxfId="28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F11BE61-95AC-487E-9386-D7AE8407DF22}" name="Table13245879" displayName="Table13245879" ref="A2:O51" totalsRowCount="1" headerRowDxfId="286" dataDxfId="284" headerRowBorderDxfId="285">
  <sortState xmlns:xlrd2="http://schemas.microsoft.com/office/spreadsheetml/2017/richdata2" ref="A3:O50">
    <sortCondition descending="1" ref="D3:D50"/>
  </sortState>
  <tableColumns count="15">
    <tableColumn id="1" xr3:uid="{28E20F15-EDA7-4AFE-BFE9-6FFE60937D51}" name="#" totalsRowLabel=" " dataDxfId="283" totalsRowDxfId="282"/>
    <tableColumn id="2" xr3:uid="{28100FE6-6EB7-48BA-AEA1-F6D1C8B9F63C}" name="#_x000a_LW" totalsRowLabel=" " dataDxfId="281" totalsRowDxfId="280"/>
    <tableColumn id="3" xr3:uid="{302E577B-8B96-4086-87C3-EA70185EF9B6}" name="Filmas _x000a_(Movie)" totalsRowLabel="Total (48)" dataDxfId="279" totalsRowDxfId="278"/>
    <tableColumn id="4" xr3:uid="{071D4350-FE89-4AEE-8FCA-D39FC27EFF3F}" name="Pajamos _x000a_(GBO)" totalsRowFunction="sum" dataDxfId="277" totalsRowDxfId="276"/>
    <tableColumn id="5" xr3:uid="{1E794571-E9E8-4C9C-BC80-9F912FE5A82A}" name="Pajamos _x000a_praeita sav._x000a_(GBO LW)" totalsRowLabel="276 525 €" dataDxfId="275" totalsRowDxfId="274"/>
    <tableColumn id="6" xr3:uid="{4A4DDFEC-A2F3-407C-A2AF-3B643F936310}" name="Pakitimas_x000a_(Change)" totalsRowFunction="custom" dataDxfId="273" totalsRowDxfId="272">
      <calculatedColumnFormula>(D3-E3)/E3</calculatedColumnFormula>
      <totalsRowFormula>(D51-E51)/E51</totalsRowFormula>
    </tableColumn>
    <tableColumn id="7" xr3:uid="{151913C5-7505-4B33-B67A-1EBFA2BDB811}" name="Žiūrovų sk. _x000a_(ADM)" totalsRowFunction="sum" dataDxfId="271" totalsRowDxfId="270"/>
    <tableColumn id="8" xr3:uid="{1285BE22-A916-497E-BF24-6617136AC1AE}" name="Seansų sk. _x000a_(Show count)" dataDxfId="269" totalsRowDxfId="268"/>
    <tableColumn id="9" xr3:uid="{11B92748-FAE2-407A-A67B-0EF7156D7FC5}" name="Lankomumo vid._x000a_(Average ADM)" dataDxfId="267" totalsRowDxfId="266">
      <calculatedColumnFormula>G3/H3</calculatedColumnFormula>
    </tableColumn>
    <tableColumn id="10" xr3:uid="{95CF0B48-E014-453F-8029-C57B1CC1622A}" name="Kopijų sk. _x000a_(DCO count)" dataDxfId="265" totalsRowDxfId="264"/>
    <tableColumn id="11" xr3:uid="{B083FE05-FE10-4680-BE63-5AA5D5FD608F}" name="Rodymo savaitė_x000a_(Week on screen)" dataDxfId="263" totalsRowDxfId="262"/>
    <tableColumn id="12" xr3:uid="{47FF7AC1-8898-4181-845D-A2A6E39895CB}" name="Bendros pajamos _x000a_(Total GBO)" dataDxfId="261" totalsRowDxfId="260"/>
    <tableColumn id="13" xr3:uid="{DCA7EDE0-3802-45F9-89A1-E37A380357A9}" name="Bendras žiūrovų sk._x000a_(Total ADM)" dataDxfId="259" totalsRowDxfId="258"/>
    <tableColumn id="14" xr3:uid="{550F0725-07FE-42BF-AF96-9B1711F64326}" name="Premjeros data _x000a_(Release date)" dataDxfId="257" totalsRowDxfId="256"/>
    <tableColumn id="15" xr3:uid="{BCAB7076-D442-4465-8DB1-0000E164A781}" name="Platintojas _x000a_(Distributor)" dataDxfId="255" totalsRowDxfId="25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021053B-0BFE-4A5A-BCD7-7C7B74E51B2B}" name="Table1324587" displayName="Table1324587" ref="A2:O50" totalsRowCount="1" headerRowDxfId="253" dataDxfId="251" headerRowBorderDxfId="252">
  <sortState xmlns:xlrd2="http://schemas.microsoft.com/office/spreadsheetml/2017/richdata2" ref="A3:O49">
    <sortCondition descending="1" ref="D3:D49"/>
  </sortState>
  <tableColumns count="15">
    <tableColumn id="1" xr3:uid="{BB92D9D0-04C5-45E6-A6BF-B570A0361E41}" name="#" totalsRowLabel=" " dataDxfId="250" totalsRowDxfId="249"/>
    <tableColumn id="2" xr3:uid="{8EFF654B-0686-4D00-B095-010EEB2B9F56}" name="#_x000a_LW" totalsRowLabel=" " dataDxfId="248" totalsRowDxfId="247"/>
    <tableColumn id="3" xr3:uid="{016CB9B1-9DCF-448B-90FA-822B22F00FE2}" name="Filmas _x000a_(Movie)" totalsRowLabel="Total (47)" dataDxfId="246" totalsRowDxfId="245"/>
    <tableColumn id="4" xr3:uid="{75ECAD37-8487-4298-A505-C8FCC7A31A56}" name="Pajamos _x000a_(GBO)" totalsRowFunction="sum" dataDxfId="244" totalsRowDxfId="243"/>
    <tableColumn id="5" xr3:uid="{2CA40E15-DFB8-40D3-8558-7DC56442C69B}" name="Pajamos _x000a_praeita sav._x000a_(GBO LW)" totalsRowLabel="209 376 €" dataDxfId="242" totalsRowDxfId="241"/>
    <tableColumn id="6" xr3:uid="{1E339064-B64A-4D74-AB18-07BD2F1F0EAD}" name="Pakitimas_x000a_(Change)" totalsRowFunction="custom" dataDxfId="240" totalsRowDxfId="239">
      <calculatedColumnFormula>(D3-E3)/E3</calculatedColumnFormula>
      <totalsRowFormula>(D50-E50)/E50</totalsRowFormula>
    </tableColumn>
    <tableColumn id="7" xr3:uid="{E58F62E8-3BB2-42F0-BF53-C8B16AC02402}" name="Žiūrovų sk. _x000a_(ADM)" totalsRowFunction="sum" dataDxfId="238" totalsRowDxfId="237"/>
    <tableColumn id="8" xr3:uid="{A4A3E959-2A34-4270-BC8D-7FD0B5BDA303}" name="Seansų sk. _x000a_(Show count)" dataDxfId="236" totalsRowDxfId="235"/>
    <tableColumn id="9" xr3:uid="{1FF32C49-DCA6-445F-B01F-1D645CE241D9}" name="Lankomumo vid._x000a_(Average ADM)" dataDxfId="234" totalsRowDxfId="233">
      <calculatedColumnFormula>G3/H3</calculatedColumnFormula>
    </tableColumn>
    <tableColumn id="10" xr3:uid="{4E1EA676-0A09-4596-8084-0FCD362D5710}" name="Kopijų sk. _x000a_(DCO count)" dataDxfId="232" totalsRowDxfId="231"/>
    <tableColumn id="11" xr3:uid="{5A7A471D-EBAD-4E53-A342-7AFC4E3133AB}" name="Rodymo savaitė_x000a_(Week on screen)" dataDxfId="230" totalsRowDxfId="229"/>
    <tableColumn id="12" xr3:uid="{6FF253F6-A3E7-4251-94B5-F61D804B6A86}" name="Bendros pajamos _x000a_(Total GBO)" dataDxfId="228" totalsRowDxfId="227"/>
    <tableColumn id="13" xr3:uid="{0B8DFB87-B938-4489-BDFB-5D114180F5FE}" name="Bendras žiūrovų sk._x000a_(Total ADM)" dataDxfId="226" totalsRowDxfId="225"/>
    <tableColumn id="14" xr3:uid="{A2C5484B-0662-4A3B-BD80-24C99F328E2A}" name="Premjeros data _x000a_(Release date)" dataDxfId="224" totalsRowDxfId="223"/>
    <tableColumn id="15" xr3:uid="{AEF38AEF-D976-4A3F-B824-8D9025E9D119}" name="Platintojas _x000a_(Distributor)" dataDxfId="222" totalsRowDxfId="221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8D3060-0913-4990-913C-DE27CFB65C92}" name="Table132458" displayName="Table132458" ref="A2:O57" totalsRowCount="1" headerRowDxfId="220" dataDxfId="218" headerRowBorderDxfId="219">
  <sortState xmlns:xlrd2="http://schemas.microsoft.com/office/spreadsheetml/2017/richdata2" ref="A3:O56">
    <sortCondition descending="1" ref="D3:D56"/>
  </sortState>
  <tableColumns count="15">
    <tableColumn id="1" xr3:uid="{7CEB5EBA-2A00-4B9E-841F-A3A25BBB7E81}" name="#" totalsRowLabel=" " dataDxfId="217" totalsRowDxfId="216"/>
    <tableColumn id="2" xr3:uid="{B337CFA8-BBA5-48F6-9566-F7A105C8DDD1}" name="#_x000a_LW" totalsRowLabel=" " dataDxfId="215" totalsRowDxfId="214"/>
    <tableColumn id="3" xr3:uid="{1A3C1ACA-0AD4-4588-8B76-57293BA1601B}" name="Filmas _x000a_(Movie)" totalsRowLabel="Total (54)" dataDxfId="213" totalsRowDxfId="212"/>
    <tableColumn id="4" xr3:uid="{DA91FC0A-D76E-47CF-936C-F9E8EA584AFB}" name="Pajamos _x000a_(GBO)" totalsRowFunction="sum" dataDxfId="211" totalsRowDxfId="210"/>
    <tableColumn id="5" xr3:uid="{53B6F06B-FE76-4B23-B99E-16F81CF8821E}" name="Pajamos _x000a_praeita sav._x000a_(GBO LW)" totalsRowLabel="231 755 €" dataDxfId="209" totalsRowDxfId="208"/>
    <tableColumn id="6" xr3:uid="{44EC241D-1826-447D-B08D-3A007E2EB7A4}" name="Pakitimas_x000a_(Change)" totalsRowFunction="custom" dataDxfId="207" totalsRowDxfId="206">
      <calculatedColumnFormula>(D3-E3)/E3</calculatedColumnFormula>
      <totalsRowFormula>(D57-E57)/E57</totalsRowFormula>
    </tableColumn>
    <tableColumn id="7" xr3:uid="{667AFC9A-71CE-4389-8F49-7F3D1D613E29}" name="Žiūrovų sk. _x000a_(ADM)" totalsRowFunction="sum" dataDxfId="205" totalsRowDxfId="204"/>
    <tableColumn id="8" xr3:uid="{5BA149B3-430B-4096-8FF4-FB9BCB8C4DF4}" name="Seansų sk. _x000a_(Show count)" dataDxfId="203" totalsRowDxfId="202"/>
    <tableColumn id="9" xr3:uid="{FBE0E51F-8AD4-4D91-9854-D5701BDDB121}" name="Lankomumo vid._x000a_(Average ADM)" dataDxfId="201" totalsRowDxfId="200">
      <calculatedColumnFormula>G3/H3</calculatedColumnFormula>
    </tableColumn>
    <tableColumn id="10" xr3:uid="{7F67B090-0685-4520-AE55-80738A154E59}" name="Kopijų sk. _x000a_(DCO count)" dataDxfId="199" totalsRowDxfId="198"/>
    <tableColumn id="11" xr3:uid="{A5699F31-FFD9-4526-A28C-A1A777EB82ED}" name="Rodymo savaitė_x000a_(Week on screen)" dataDxfId="197" totalsRowDxfId="196"/>
    <tableColumn id="12" xr3:uid="{804D1187-1952-419D-95ED-F9609265B8BD}" name="Bendros pajamos _x000a_(Total GBO)" dataDxfId="195" totalsRowDxfId="194"/>
    <tableColumn id="13" xr3:uid="{E8444548-B147-4E9F-A14F-C321400B68E1}" name="Bendras žiūrovų sk._x000a_(Total ADM)" dataDxfId="193" totalsRowDxfId="192"/>
    <tableColumn id="14" xr3:uid="{8B0C70AD-2F73-44BF-8D3A-3D3A44937B06}" name="Premjeros data _x000a_(Release date)" dataDxfId="191" totalsRowDxfId="190"/>
    <tableColumn id="15" xr3:uid="{02B009AA-7438-4EA7-8479-1067865296E6}" name="Platintojas _x000a_(Distributor)" dataDxfId="189" totalsRowDxfId="18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57E3-69B9-4F83-83AA-FF22DFA09DAA}">
  <dimension ref="A1:XFC55"/>
  <sheetViews>
    <sheetView tabSelected="1" topLeftCell="A12" zoomScale="60" zoomScaleNormal="60" workbookViewId="0">
      <selection activeCell="E39" sqref="E39"/>
    </sheetView>
  </sheetViews>
  <sheetFormatPr defaultColWidth="0" defaultRowHeight="11.25" zeroHeight="1" x14ac:dyDescent="0.15"/>
  <cols>
    <col min="1" max="1" width="4.7109375" style="69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7" width="20.7109375" style="56" customWidth="1"/>
    <col min="8" max="8" width="20.7109375" style="38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0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22">
        <v>1</v>
      </c>
      <c r="B3" s="22" t="s">
        <v>31</v>
      </c>
      <c r="C3" s="18" t="s">
        <v>213</v>
      </c>
      <c r="D3" s="19">
        <v>431659.73</v>
      </c>
      <c r="E3" s="19" t="s">
        <v>18</v>
      </c>
      <c r="F3" s="20" t="s">
        <v>18</v>
      </c>
      <c r="G3" s="21">
        <v>62010</v>
      </c>
      <c r="H3" s="22">
        <v>389</v>
      </c>
      <c r="I3" s="22">
        <f t="shared" ref="I3:I8" si="0">G3/H3</f>
        <v>159.40874035989717</v>
      </c>
      <c r="J3" s="22">
        <v>18</v>
      </c>
      <c r="K3" s="22">
        <v>1</v>
      </c>
      <c r="L3" s="19">
        <v>466451.78</v>
      </c>
      <c r="M3" s="21">
        <v>68048</v>
      </c>
      <c r="N3" s="23">
        <v>45128</v>
      </c>
      <c r="O3" s="17" t="s">
        <v>14</v>
      </c>
    </row>
    <row r="4" spans="1:18" s="24" customFormat="1" ht="25.9" customHeight="1" x14ac:dyDescent="0.2">
      <c r="A4" s="11">
        <v>2</v>
      </c>
      <c r="B4" s="22" t="s">
        <v>31</v>
      </c>
      <c r="C4" s="7" t="s">
        <v>222</v>
      </c>
      <c r="D4" s="8">
        <v>289263.37</v>
      </c>
      <c r="E4" s="19" t="s">
        <v>18</v>
      </c>
      <c r="F4" s="20" t="s">
        <v>18</v>
      </c>
      <c r="G4" s="10">
        <v>43235</v>
      </c>
      <c r="H4" s="11">
        <v>344</v>
      </c>
      <c r="I4" s="11">
        <f t="shared" si="0"/>
        <v>125.68313953488372</v>
      </c>
      <c r="J4" s="11">
        <v>17</v>
      </c>
      <c r="K4" s="11">
        <v>1</v>
      </c>
      <c r="L4" s="19">
        <v>289263</v>
      </c>
      <c r="M4" s="21">
        <v>43235</v>
      </c>
      <c r="N4" s="12">
        <v>45128</v>
      </c>
      <c r="O4" s="30" t="s">
        <v>179</v>
      </c>
    </row>
    <row r="5" spans="1:18" s="24" customFormat="1" ht="25.9" customHeight="1" x14ac:dyDescent="0.2">
      <c r="A5" s="22">
        <v>3</v>
      </c>
      <c r="B5" s="22">
        <v>2</v>
      </c>
      <c r="C5" s="18" t="s">
        <v>198</v>
      </c>
      <c r="D5" s="19">
        <v>53739.82</v>
      </c>
      <c r="E5" s="19">
        <v>60954.38</v>
      </c>
      <c r="F5" s="20">
        <f>(D5-E5)/E5</f>
        <v>-0.11835999316209923</v>
      </c>
      <c r="G5" s="21">
        <v>10585</v>
      </c>
      <c r="H5" s="22">
        <v>269</v>
      </c>
      <c r="I5" s="22">
        <f t="shared" si="0"/>
        <v>39.349442379182157</v>
      </c>
      <c r="J5" s="22">
        <v>17</v>
      </c>
      <c r="K5" s="22">
        <v>2</v>
      </c>
      <c r="L5" s="19">
        <v>126730.84</v>
      </c>
      <c r="M5" s="21">
        <v>25091</v>
      </c>
      <c r="N5" s="23">
        <v>45121</v>
      </c>
      <c r="O5" s="17" t="s">
        <v>13</v>
      </c>
      <c r="R5" s="17"/>
    </row>
    <row r="6" spans="1:18" s="24" customFormat="1" ht="25.9" customHeight="1" x14ac:dyDescent="0.2">
      <c r="A6" s="22">
        <v>4</v>
      </c>
      <c r="B6" s="22">
        <v>1</v>
      </c>
      <c r="C6" s="18" t="s">
        <v>209</v>
      </c>
      <c r="D6" s="19">
        <v>44962.19</v>
      </c>
      <c r="E6" s="19">
        <v>74405.97</v>
      </c>
      <c r="F6" s="20">
        <f>(D6-E6)/E6</f>
        <v>-0.39571797800633468</v>
      </c>
      <c r="G6" s="21">
        <v>6953</v>
      </c>
      <c r="H6" s="22">
        <v>179</v>
      </c>
      <c r="I6" s="22">
        <f t="shared" si="0"/>
        <v>38.843575418994412</v>
      </c>
      <c r="J6" s="22">
        <v>12</v>
      </c>
      <c r="K6" s="22">
        <v>2</v>
      </c>
      <c r="L6" s="19">
        <v>132053</v>
      </c>
      <c r="M6" s="21">
        <v>18917</v>
      </c>
      <c r="N6" s="23">
        <v>45121</v>
      </c>
      <c r="O6" s="30" t="s">
        <v>180</v>
      </c>
      <c r="R6" s="17"/>
    </row>
    <row r="7" spans="1:18" s="24" customFormat="1" ht="25.9" customHeight="1" x14ac:dyDescent="0.2">
      <c r="A7" s="11">
        <v>5</v>
      </c>
      <c r="B7" s="22">
        <v>3</v>
      </c>
      <c r="C7" s="18" t="s">
        <v>203</v>
      </c>
      <c r="D7" s="19">
        <v>35659.43</v>
      </c>
      <c r="E7" s="19">
        <v>50168.19</v>
      </c>
      <c r="F7" s="20">
        <f>(D7-E7)/E7</f>
        <v>-0.28920238103068902</v>
      </c>
      <c r="G7" s="21">
        <v>5143</v>
      </c>
      <c r="H7" s="22">
        <v>97</v>
      </c>
      <c r="I7" s="22">
        <f t="shared" si="0"/>
        <v>53.020618556701031</v>
      </c>
      <c r="J7" s="22">
        <v>8</v>
      </c>
      <c r="K7" s="22">
        <v>4</v>
      </c>
      <c r="L7" s="19">
        <v>178251.39</v>
      </c>
      <c r="M7" s="21">
        <v>25123</v>
      </c>
      <c r="N7" s="23">
        <v>45114</v>
      </c>
      <c r="O7" s="36" t="s">
        <v>12</v>
      </c>
      <c r="R7" s="17"/>
    </row>
    <row r="8" spans="1:18" s="24" customFormat="1" ht="25.5" customHeight="1" x14ac:dyDescent="0.2">
      <c r="A8" s="22">
        <v>6</v>
      </c>
      <c r="B8" s="22">
        <v>5</v>
      </c>
      <c r="C8" s="18" t="s">
        <v>181</v>
      </c>
      <c r="D8" s="19">
        <v>32375.64</v>
      </c>
      <c r="E8" s="19">
        <v>30287.16</v>
      </c>
      <c r="F8" s="20">
        <f>(D8-E8)/E8</f>
        <v>6.8955953612025681E-2</v>
      </c>
      <c r="G8" s="21">
        <v>6389</v>
      </c>
      <c r="H8" s="22">
        <v>114</v>
      </c>
      <c r="I8" s="22">
        <f t="shared" si="0"/>
        <v>56.043859649122808</v>
      </c>
      <c r="J8" s="22">
        <v>10</v>
      </c>
      <c r="K8" s="22">
        <v>6</v>
      </c>
      <c r="L8" s="19">
        <v>359251</v>
      </c>
      <c r="M8" s="21">
        <v>70899</v>
      </c>
      <c r="N8" s="23">
        <v>45093</v>
      </c>
      <c r="O8" s="30" t="s">
        <v>40</v>
      </c>
      <c r="R8" s="17"/>
    </row>
    <row r="9" spans="1:18" s="24" customFormat="1" ht="25.5" customHeight="1" x14ac:dyDescent="0.2">
      <c r="A9" s="22">
        <v>7</v>
      </c>
      <c r="B9" s="22" t="s">
        <v>31</v>
      </c>
      <c r="C9" s="7" t="s">
        <v>219</v>
      </c>
      <c r="D9" s="8">
        <v>26241</v>
      </c>
      <c r="E9" s="19" t="s">
        <v>18</v>
      </c>
      <c r="F9" s="20" t="s">
        <v>18</v>
      </c>
      <c r="G9" s="10">
        <v>5644</v>
      </c>
      <c r="H9" s="11" t="s">
        <v>18</v>
      </c>
      <c r="I9" s="11" t="s">
        <v>18</v>
      </c>
      <c r="J9" s="11">
        <v>15</v>
      </c>
      <c r="K9" s="11">
        <v>1</v>
      </c>
      <c r="L9" s="19">
        <v>26241</v>
      </c>
      <c r="M9" s="21">
        <v>5644</v>
      </c>
      <c r="N9" s="12">
        <v>45128</v>
      </c>
      <c r="O9" s="6" t="s">
        <v>15</v>
      </c>
      <c r="R9" s="17"/>
    </row>
    <row r="10" spans="1:18" s="24" customFormat="1" ht="25.9" customHeight="1" x14ac:dyDescent="0.2">
      <c r="A10" s="11">
        <v>8</v>
      </c>
      <c r="B10" s="22">
        <v>9</v>
      </c>
      <c r="C10" s="18" t="s">
        <v>200</v>
      </c>
      <c r="D10" s="19">
        <v>10487.17</v>
      </c>
      <c r="E10" s="19">
        <v>21583.360000000001</v>
      </c>
      <c r="F10" s="20">
        <f>(D10-E10)/E10</f>
        <v>-0.51410855399715338</v>
      </c>
      <c r="G10" s="21">
        <v>2253</v>
      </c>
      <c r="H10" s="22">
        <v>73</v>
      </c>
      <c r="I10" s="22">
        <f t="shared" ref="I10:I35" si="1">G10/H10</f>
        <v>30.863013698630137</v>
      </c>
      <c r="J10" s="22">
        <v>11</v>
      </c>
      <c r="K10" s="22">
        <v>4</v>
      </c>
      <c r="L10" s="19">
        <v>84786</v>
      </c>
      <c r="M10" s="21">
        <v>18098</v>
      </c>
      <c r="N10" s="23">
        <v>45107</v>
      </c>
      <c r="O10" s="30" t="s">
        <v>179</v>
      </c>
      <c r="R10" s="17"/>
    </row>
    <row r="11" spans="1:18" s="24" customFormat="1" ht="25.9" customHeight="1" x14ac:dyDescent="0.2">
      <c r="A11" s="22">
        <v>9</v>
      </c>
      <c r="B11" s="22">
        <v>6</v>
      </c>
      <c r="C11" s="18" t="s">
        <v>199</v>
      </c>
      <c r="D11" s="19">
        <v>8169.67</v>
      </c>
      <c r="E11" s="19">
        <v>14375.3</v>
      </c>
      <c r="F11" s="20">
        <f>(D11-E11)/E11</f>
        <v>-0.4316869908801903</v>
      </c>
      <c r="G11" s="21">
        <v>1293</v>
      </c>
      <c r="H11" s="22">
        <v>44</v>
      </c>
      <c r="I11" s="22">
        <f t="shared" si="1"/>
        <v>29.386363636363637</v>
      </c>
      <c r="J11" s="22">
        <v>5</v>
      </c>
      <c r="K11" s="22">
        <v>4</v>
      </c>
      <c r="L11" s="19">
        <v>112023</v>
      </c>
      <c r="M11" s="21">
        <v>16538</v>
      </c>
      <c r="N11" s="23">
        <v>45107</v>
      </c>
      <c r="O11" s="36" t="s">
        <v>40</v>
      </c>
      <c r="R11" s="17"/>
    </row>
    <row r="12" spans="1:18" s="24" customFormat="1" ht="25.9" customHeight="1" x14ac:dyDescent="0.2">
      <c r="A12" s="22">
        <v>10</v>
      </c>
      <c r="B12" s="22">
        <v>8</v>
      </c>
      <c r="C12" s="18" t="s">
        <v>151</v>
      </c>
      <c r="D12" s="19">
        <v>4832.66</v>
      </c>
      <c r="E12" s="19">
        <v>12190.53</v>
      </c>
      <c r="F12" s="20">
        <f>(D12-E12)/E12</f>
        <v>-0.60357260923027956</v>
      </c>
      <c r="G12" s="21">
        <v>926</v>
      </c>
      <c r="H12" s="22">
        <v>26</v>
      </c>
      <c r="I12" s="22">
        <f t="shared" si="1"/>
        <v>35.615384615384613</v>
      </c>
      <c r="J12" s="22">
        <v>5</v>
      </c>
      <c r="K12" s="22">
        <v>8</v>
      </c>
      <c r="L12" s="19">
        <v>324448.71999999997</v>
      </c>
      <c r="M12" s="21">
        <v>54766</v>
      </c>
      <c r="N12" s="23">
        <v>45079</v>
      </c>
      <c r="O12" s="36" t="s">
        <v>12</v>
      </c>
      <c r="R12" s="17"/>
    </row>
    <row r="13" spans="1:18" s="24" customFormat="1" ht="25.9" customHeight="1" x14ac:dyDescent="0.2">
      <c r="A13" s="11">
        <v>11</v>
      </c>
      <c r="B13" s="22">
        <v>7</v>
      </c>
      <c r="C13" s="18" t="s">
        <v>188</v>
      </c>
      <c r="D13" s="19">
        <v>3397.32</v>
      </c>
      <c r="E13" s="19">
        <v>12577.97</v>
      </c>
      <c r="F13" s="20">
        <f>(D13-E13)/E13</f>
        <v>-0.72989918086940897</v>
      </c>
      <c r="G13" s="21">
        <v>524</v>
      </c>
      <c r="H13" s="22">
        <v>20</v>
      </c>
      <c r="I13" s="22">
        <f t="shared" si="1"/>
        <v>26.2</v>
      </c>
      <c r="J13" s="22">
        <v>6</v>
      </c>
      <c r="K13" s="22">
        <v>5</v>
      </c>
      <c r="L13" s="19">
        <v>120805.71</v>
      </c>
      <c r="M13" s="21">
        <v>17462</v>
      </c>
      <c r="N13" s="23">
        <v>45100</v>
      </c>
      <c r="O13" s="35" t="s">
        <v>12</v>
      </c>
      <c r="R13" s="17"/>
    </row>
    <row r="14" spans="1:18" s="24" customFormat="1" ht="25.9" customHeight="1" x14ac:dyDescent="0.2">
      <c r="A14" s="22">
        <v>12</v>
      </c>
      <c r="B14" s="22">
        <v>17</v>
      </c>
      <c r="C14" s="18" t="s">
        <v>171</v>
      </c>
      <c r="D14" s="19">
        <v>1959.68</v>
      </c>
      <c r="E14" s="19">
        <v>1189.26</v>
      </c>
      <c r="F14" s="20">
        <f>(D14-E14)/E14</f>
        <v>0.64781460740292285</v>
      </c>
      <c r="G14" s="21">
        <v>348</v>
      </c>
      <c r="H14" s="22">
        <v>9</v>
      </c>
      <c r="I14" s="22">
        <f t="shared" si="1"/>
        <v>38.666666666666664</v>
      </c>
      <c r="J14" s="22">
        <v>2</v>
      </c>
      <c r="K14" s="22">
        <v>8</v>
      </c>
      <c r="L14" s="19">
        <v>77504</v>
      </c>
      <c r="M14" s="21">
        <v>12463</v>
      </c>
      <c r="N14" s="23">
        <v>45079</v>
      </c>
      <c r="O14" s="30" t="s">
        <v>40</v>
      </c>
      <c r="R14" s="17"/>
    </row>
    <row r="15" spans="1:18" s="27" customFormat="1" ht="25.9" customHeight="1" x14ac:dyDescent="0.15">
      <c r="A15" s="22">
        <v>13</v>
      </c>
      <c r="B15" s="22" t="s">
        <v>57</v>
      </c>
      <c r="C15" s="7" t="s">
        <v>221</v>
      </c>
      <c r="D15" s="8">
        <v>1597.34</v>
      </c>
      <c r="E15" s="19" t="s">
        <v>18</v>
      </c>
      <c r="F15" s="20" t="s">
        <v>18</v>
      </c>
      <c r="G15" s="10">
        <v>253</v>
      </c>
      <c r="H15" s="11">
        <v>6</v>
      </c>
      <c r="I15" s="11">
        <f t="shared" si="1"/>
        <v>42.166666666666664</v>
      </c>
      <c r="J15" s="11">
        <v>6</v>
      </c>
      <c r="K15" s="11">
        <v>0</v>
      </c>
      <c r="L15" s="19">
        <v>1597.34</v>
      </c>
      <c r="M15" s="21">
        <v>253</v>
      </c>
      <c r="N15" s="12" t="s">
        <v>59</v>
      </c>
      <c r="O15" s="6" t="s">
        <v>13</v>
      </c>
    </row>
    <row r="16" spans="1:18" s="61" customFormat="1" ht="25.5" customHeight="1" x14ac:dyDescent="0.2">
      <c r="A16" s="11">
        <v>14</v>
      </c>
      <c r="B16" s="22">
        <v>24</v>
      </c>
      <c r="C16" s="18" t="s">
        <v>36</v>
      </c>
      <c r="D16" s="19">
        <v>1364</v>
      </c>
      <c r="E16" s="19">
        <v>295.79999999999995</v>
      </c>
      <c r="F16" s="20">
        <f>(D16-E16)/E16</f>
        <v>3.6112237998647743</v>
      </c>
      <c r="G16" s="21">
        <v>196</v>
      </c>
      <c r="H16" s="22">
        <v>9</v>
      </c>
      <c r="I16" s="22">
        <f t="shared" si="1"/>
        <v>21.777777777777779</v>
      </c>
      <c r="J16" s="22">
        <v>2</v>
      </c>
      <c r="K16" s="22">
        <v>20</v>
      </c>
      <c r="L16" s="19">
        <v>240089.93</v>
      </c>
      <c r="M16" s="21">
        <v>37626</v>
      </c>
      <c r="N16" s="23">
        <v>44988</v>
      </c>
      <c r="O16" s="36" t="s">
        <v>39</v>
      </c>
    </row>
    <row r="17" spans="1:15" s="61" customFormat="1" ht="25.5" customHeight="1" x14ac:dyDescent="0.2">
      <c r="A17" s="22">
        <v>15</v>
      </c>
      <c r="B17" s="22" t="s">
        <v>18</v>
      </c>
      <c r="C17" s="7" t="s">
        <v>226</v>
      </c>
      <c r="D17" s="8">
        <v>1154.58</v>
      </c>
      <c r="E17" s="19" t="s">
        <v>18</v>
      </c>
      <c r="F17" s="20" t="s">
        <v>18</v>
      </c>
      <c r="G17" s="10">
        <v>473</v>
      </c>
      <c r="H17" s="11">
        <v>14</v>
      </c>
      <c r="I17" s="11">
        <f t="shared" si="1"/>
        <v>33.785714285714285</v>
      </c>
      <c r="J17" s="11">
        <v>2</v>
      </c>
      <c r="K17" s="11" t="s">
        <v>18</v>
      </c>
      <c r="L17" s="19">
        <v>208367</v>
      </c>
      <c r="M17" s="21">
        <v>42575</v>
      </c>
      <c r="N17" s="12">
        <v>44638</v>
      </c>
      <c r="O17" s="30" t="s">
        <v>40</v>
      </c>
    </row>
    <row r="18" spans="1:15" s="27" customFormat="1" ht="25.5" customHeight="1" x14ac:dyDescent="0.15">
      <c r="A18" s="22">
        <v>16</v>
      </c>
      <c r="B18" s="22">
        <v>14</v>
      </c>
      <c r="C18" s="18" t="s">
        <v>11</v>
      </c>
      <c r="D18" s="19">
        <v>1041.3499999999999</v>
      </c>
      <c r="E18" s="19">
        <v>3170.07</v>
      </c>
      <c r="F18" s="20">
        <f t="shared" ref="F18:F23" si="2">(D18-E18)/E18</f>
        <v>-0.67150567653080218</v>
      </c>
      <c r="G18" s="21">
        <v>262</v>
      </c>
      <c r="H18" s="22">
        <v>9</v>
      </c>
      <c r="I18" s="22">
        <f t="shared" si="1"/>
        <v>29.111111111111111</v>
      </c>
      <c r="J18" s="22">
        <v>2</v>
      </c>
      <c r="K18" s="22">
        <v>16</v>
      </c>
      <c r="L18" s="19">
        <v>589367</v>
      </c>
      <c r="M18" s="21">
        <v>108584</v>
      </c>
      <c r="N18" s="23">
        <v>45023</v>
      </c>
      <c r="O18" s="30" t="s">
        <v>179</v>
      </c>
    </row>
    <row r="19" spans="1:15" s="27" customFormat="1" ht="25.5" customHeight="1" x14ac:dyDescent="0.15">
      <c r="A19" s="11">
        <v>17</v>
      </c>
      <c r="B19" s="22">
        <v>12</v>
      </c>
      <c r="C19" s="18" t="s">
        <v>214</v>
      </c>
      <c r="D19" s="19">
        <v>1016.8</v>
      </c>
      <c r="E19" s="19">
        <v>3338.37</v>
      </c>
      <c r="F19" s="20">
        <f t="shared" si="2"/>
        <v>-0.69542022004750814</v>
      </c>
      <c r="G19" s="21">
        <v>204</v>
      </c>
      <c r="H19" s="22">
        <v>14</v>
      </c>
      <c r="I19" s="22">
        <f t="shared" si="1"/>
        <v>14.571428571428571</v>
      </c>
      <c r="J19" s="22">
        <v>4</v>
      </c>
      <c r="K19" s="22">
        <v>2</v>
      </c>
      <c r="L19" s="19">
        <v>4355.17</v>
      </c>
      <c r="M19" s="21">
        <v>740</v>
      </c>
      <c r="N19" s="23">
        <v>45121</v>
      </c>
      <c r="O19" s="35" t="s">
        <v>117</v>
      </c>
    </row>
    <row r="20" spans="1:15" s="27" customFormat="1" ht="25.5" customHeight="1" x14ac:dyDescent="0.15">
      <c r="A20" s="22">
        <v>18</v>
      </c>
      <c r="B20" s="22">
        <v>21</v>
      </c>
      <c r="C20" s="18" t="s">
        <v>50</v>
      </c>
      <c r="D20" s="19">
        <v>787.82</v>
      </c>
      <c r="E20" s="19">
        <v>528</v>
      </c>
      <c r="F20" s="20">
        <f t="shared" si="2"/>
        <v>0.49208333333333343</v>
      </c>
      <c r="G20" s="21">
        <v>166</v>
      </c>
      <c r="H20" s="22">
        <v>12</v>
      </c>
      <c r="I20" s="22">
        <f t="shared" si="1"/>
        <v>13.833333333333334</v>
      </c>
      <c r="J20" s="22">
        <v>2</v>
      </c>
      <c r="K20" s="22">
        <v>13</v>
      </c>
      <c r="L20" s="19">
        <v>249419.61</v>
      </c>
      <c r="M20" s="21">
        <v>49741</v>
      </c>
      <c r="N20" s="23">
        <v>45037</v>
      </c>
      <c r="O20" s="30" t="s">
        <v>51</v>
      </c>
    </row>
    <row r="21" spans="1:15" s="27" customFormat="1" ht="25.5" customHeight="1" x14ac:dyDescent="0.15">
      <c r="A21" s="22">
        <v>19</v>
      </c>
      <c r="B21" s="22">
        <v>23</v>
      </c>
      <c r="C21" s="18" t="s">
        <v>155</v>
      </c>
      <c r="D21" s="19">
        <v>570.4</v>
      </c>
      <c r="E21" s="19">
        <v>332.5</v>
      </c>
      <c r="F21" s="20">
        <f t="shared" si="2"/>
        <v>0.71548872180451117</v>
      </c>
      <c r="G21" s="21">
        <v>250</v>
      </c>
      <c r="H21" s="22">
        <v>14</v>
      </c>
      <c r="I21" s="22">
        <f t="shared" si="1"/>
        <v>17.857142857142858</v>
      </c>
      <c r="J21" s="22">
        <v>2</v>
      </c>
      <c r="K21" s="20" t="s">
        <v>18</v>
      </c>
      <c r="L21" s="19">
        <v>186983.44</v>
      </c>
      <c r="M21" s="21">
        <v>37352</v>
      </c>
      <c r="N21" s="23">
        <v>44869</v>
      </c>
      <c r="O21" s="35" t="s">
        <v>12</v>
      </c>
    </row>
    <row r="22" spans="1:15" s="27" customFormat="1" ht="25.5" customHeight="1" x14ac:dyDescent="0.15">
      <c r="A22" s="11">
        <v>20</v>
      </c>
      <c r="B22" s="22">
        <v>27</v>
      </c>
      <c r="C22" s="18" t="s">
        <v>196</v>
      </c>
      <c r="D22" s="19">
        <v>468.2</v>
      </c>
      <c r="E22" s="19">
        <v>100</v>
      </c>
      <c r="F22" s="20">
        <f t="shared" si="2"/>
        <v>3.6819999999999999</v>
      </c>
      <c r="G22" s="21">
        <v>74</v>
      </c>
      <c r="H22" s="22">
        <v>6</v>
      </c>
      <c r="I22" s="22">
        <f t="shared" si="1"/>
        <v>12.333333333333334</v>
      </c>
      <c r="J22" s="22">
        <v>3</v>
      </c>
      <c r="K22" s="22">
        <v>5</v>
      </c>
      <c r="L22" s="19">
        <v>1430.4</v>
      </c>
      <c r="M22" s="21">
        <v>243</v>
      </c>
      <c r="N22" s="23">
        <v>45106</v>
      </c>
      <c r="O22" s="30" t="s">
        <v>30</v>
      </c>
    </row>
    <row r="23" spans="1:15" s="27" customFormat="1" ht="25.5" customHeight="1" x14ac:dyDescent="0.15">
      <c r="A23" s="22">
        <v>21</v>
      </c>
      <c r="B23" s="22">
        <v>13</v>
      </c>
      <c r="C23" s="18" t="s">
        <v>174</v>
      </c>
      <c r="D23" s="19">
        <v>461</v>
      </c>
      <c r="E23" s="19">
        <v>3310.06</v>
      </c>
      <c r="F23" s="20">
        <f t="shared" si="2"/>
        <v>-0.86072760010392557</v>
      </c>
      <c r="G23" s="21">
        <v>85</v>
      </c>
      <c r="H23" s="22">
        <v>2</v>
      </c>
      <c r="I23" s="22">
        <f t="shared" si="1"/>
        <v>42.5</v>
      </c>
      <c r="J23" s="22">
        <v>2</v>
      </c>
      <c r="K23" s="22">
        <v>7</v>
      </c>
      <c r="L23" s="19">
        <v>55974</v>
      </c>
      <c r="M23" s="21">
        <v>8994</v>
      </c>
      <c r="N23" s="23">
        <v>45086</v>
      </c>
      <c r="O23" s="30" t="s">
        <v>179</v>
      </c>
    </row>
    <row r="24" spans="1:15" s="27" customFormat="1" ht="25.5" customHeight="1" x14ac:dyDescent="0.15">
      <c r="A24" s="22">
        <v>22</v>
      </c>
      <c r="B24" s="22" t="s">
        <v>18</v>
      </c>
      <c r="C24" s="7" t="s">
        <v>224</v>
      </c>
      <c r="D24" s="8">
        <v>461</v>
      </c>
      <c r="E24" s="19" t="s">
        <v>18</v>
      </c>
      <c r="F24" s="20" t="s">
        <v>18</v>
      </c>
      <c r="G24" s="10">
        <v>202</v>
      </c>
      <c r="H24" s="11">
        <v>9</v>
      </c>
      <c r="I24" s="11">
        <f t="shared" si="1"/>
        <v>22.444444444444443</v>
      </c>
      <c r="J24" s="11">
        <v>2</v>
      </c>
      <c r="K24" s="11" t="s">
        <v>18</v>
      </c>
      <c r="L24" s="19">
        <v>287429</v>
      </c>
      <c r="M24" s="21">
        <v>57992</v>
      </c>
      <c r="N24" s="12">
        <v>44631</v>
      </c>
      <c r="O24" s="30" t="s">
        <v>40</v>
      </c>
    </row>
    <row r="25" spans="1:15" s="27" customFormat="1" ht="25.5" customHeight="1" x14ac:dyDescent="0.15">
      <c r="A25" s="11">
        <v>23</v>
      </c>
      <c r="B25" s="22" t="s">
        <v>18</v>
      </c>
      <c r="C25" s="18" t="s">
        <v>225</v>
      </c>
      <c r="D25" s="8">
        <v>408.08</v>
      </c>
      <c r="E25" s="19" t="s">
        <v>18</v>
      </c>
      <c r="F25" s="20" t="s">
        <v>18</v>
      </c>
      <c r="G25" s="10">
        <v>154</v>
      </c>
      <c r="H25" s="11">
        <v>14</v>
      </c>
      <c r="I25" s="11">
        <f t="shared" si="1"/>
        <v>11</v>
      </c>
      <c r="J25" s="11">
        <v>2</v>
      </c>
      <c r="K25" s="11" t="s">
        <v>18</v>
      </c>
      <c r="L25" s="19">
        <v>318865</v>
      </c>
      <c r="M25" s="21">
        <v>65052</v>
      </c>
      <c r="N25" s="12">
        <v>44552</v>
      </c>
      <c r="O25" s="30" t="s">
        <v>40</v>
      </c>
    </row>
    <row r="26" spans="1:15" s="27" customFormat="1" ht="25.5" customHeight="1" x14ac:dyDescent="0.15">
      <c r="A26" s="22">
        <v>24</v>
      </c>
      <c r="B26" s="22" t="s">
        <v>18</v>
      </c>
      <c r="C26" s="7" t="s">
        <v>218</v>
      </c>
      <c r="D26" s="8">
        <v>310</v>
      </c>
      <c r="E26" s="11" t="s">
        <v>18</v>
      </c>
      <c r="F26" s="11" t="s">
        <v>18</v>
      </c>
      <c r="G26" s="10">
        <v>46</v>
      </c>
      <c r="H26" s="11">
        <v>1</v>
      </c>
      <c r="I26" s="11">
        <f t="shared" si="1"/>
        <v>46</v>
      </c>
      <c r="J26" s="11">
        <v>1</v>
      </c>
      <c r="K26" s="11" t="s">
        <v>18</v>
      </c>
      <c r="L26" s="19">
        <v>2503</v>
      </c>
      <c r="M26" s="21">
        <v>486</v>
      </c>
      <c r="N26" s="12">
        <v>44316</v>
      </c>
      <c r="O26" s="6" t="s">
        <v>68</v>
      </c>
    </row>
    <row r="27" spans="1:15" s="27" customFormat="1" ht="25.5" customHeight="1" x14ac:dyDescent="0.15">
      <c r="A27" s="22">
        <v>25</v>
      </c>
      <c r="B27" s="22">
        <v>20</v>
      </c>
      <c r="C27" s="18" t="s">
        <v>90</v>
      </c>
      <c r="D27" s="19">
        <v>283</v>
      </c>
      <c r="E27" s="19">
        <v>560.04999999999995</v>
      </c>
      <c r="F27" s="20">
        <f>(D27-E27)/E27</f>
        <v>-0.49468797428800998</v>
      </c>
      <c r="G27" s="21">
        <v>75</v>
      </c>
      <c r="H27" s="22">
        <v>7</v>
      </c>
      <c r="I27" s="22">
        <f t="shared" si="1"/>
        <v>10.714285714285714</v>
      </c>
      <c r="J27" s="22">
        <v>2</v>
      </c>
      <c r="K27" s="22">
        <v>13</v>
      </c>
      <c r="L27" s="19">
        <v>45562.84</v>
      </c>
      <c r="M27" s="21">
        <v>9471</v>
      </c>
      <c r="N27" s="23">
        <v>45044</v>
      </c>
      <c r="O27" s="30" t="s">
        <v>16</v>
      </c>
    </row>
    <row r="28" spans="1:15" s="27" customFormat="1" ht="25.5" customHeight="1" x14ac:dyDescent="0.15">
      <c r="A28" s="11">
        <v>26</v>
      </c>
      <c r="B28" s="22">
        <v>30</v>
      </c>
      <c r="C28" s="18" t="s">
        <v>146</v>
      </c>
      <c r="D28" s="19">
        <v>236.38</v>
      </c>
      <c r="E28" s="19">
        <v>273.3</v>
      </c>
      <c r="F28" s="20">
        <f>(D28-E28)/E28</f>
        <v>-0.13508964507866819</v>
      </c>
      <c r="G28" s="21">
        <v>34</v>
      </c>
      <c r="H28" s="22">
        <v>3</v>
      </c>
      <c r="I28" s="22">
        <f t="shared" si="1"/>
        <v>11.333333333333334</v>
      </c>
      <c r="J28" s="22">
        <v>1</v>
      </c>
      <c r="K28" s="22">
        <v>8</v>
      </c>
      <c r="L28" s="19">
        <v>8610.7000000000007</v>
      </c>
      <c r="M28" s="21">
        <v>1330</v>
      </c>
      <c r="N28" s="23">
        <v>45079</v>
      </c>
      <c r="O28" s="30" t="s">
        <v>16</v>
      </c>
    </row>
    <row r="29" spans="1:15" s="27" customFormat="1" ht="25.5" customHeight="1" x14ac:dyDescent="0.15">
      <c r="A29" s="22">
        <v>27</v>
      </c>
      <c r="B29" s="22" t="s">
        <v>57</v>
      </c>
      <c r="C29" s="7" t="s">
        <v>223</v>
      </c>
      <c r="D29" s="8">
        <v>200.05</v>
      </c>
      <c r="E29" s="19" t="s">
        <v>18</v>
      </c>
      <c r="F29" s="11" t="s">
        <v>18</v>
      </c>
      <c r="G29" s="10">
        <v>33</v>
      </c>
      <c r="H29" s="11">
        <v>1</v>
      </c>
      <c r="I29" s="11">
        <f t="shared" si="1"/>
        <v>33</v>
      </c>
      <c r="J29" s="11">
        <v>1</v>
      </c>
      <c r="K29" s="11">
        <v>0</v>
      </c>
      <c r="L29" s="19">
        <v>200</v>
      </c>
      <c r="M29" s="21">
        <v>33</v>
      </c>
      <c r="N29" s="12" t="s">
        <v>59</v>
      </c>
      <c r="O29" s="30" t="s">
        <v>40</v>
      </c>
    </row>
    <row r="30" spans="1:15" s="27" customFormat="1" ht="25.5" customHeight="1" x14ac:dyDescent="0.15">
      <c r="A30" s="22">
        <v>28</v>
      </c>
      <c r="B30" s="22">
        <v>25</v>
      </c>
      <c r="C30" s="18" t="s">
        <v>142</v>
      </c>
      <c r="D30" s="19">
        <v>191</v>
      </c>
      <c r="E30" s="19">
        <v>1189.26</v>
      </c>
      <c r="F30" s="20">
        <f>(D30-E30)/E30</f>
        <v>-0.83939592687889952</v>
      </c>
      <c r="G30" s="21">
        <v>35</v>
      </c>
      <c r="H30" s="22">
        <v>1</v>
      </c>
      <c r="I30" s="22">
        <f t="shared" si="1"/>
        <v>35</v>
      </c>
      <c r="J30" s="22">
        <v>1</v>
      </c>
      <c r="K30" s="22">
        <v>10</v>
      </c>
      <c r="L30" s="19">
        <v>8722</v>
      </c>
      <c r="M30" s="21">
        <v>1527</v>
      </c>
      <c r="N30" s="23">
        <v>45065</v>
      </c>
      <c r="O30" s="30" t="s">
        <v>40</v>
      </c>
    </row>
    <row r="31" spans="1:15" s="27" customFormat="1" ht="24.75" customHeight="1" x14ac:dyDescent="0.15">
      <c r="A31" s="11">
        <v>29</v>
      </c>
      <c r="B31" s="22">
        <v>15</v>
      </c>
      <c r="C31" s="18" t="s">
        <v>97</v>
      </c>
      <c r="D31" s="19">
        <v>120</v>
      </c>
      <c r="E31" s="19">
        <v>2062.29</v>
      </c>
      <c r="F31" s="20">
        <f>(D31-E31)/E31</f>
        <v>-0.94181225724801065</v>
      </c>
      <c r="G31" s="21">
        <v>30</v>
      </c>
      <c r="H31" s="22">
        <v>1</v>
      </c>
      <c r="I31" s="22">
        <f t="shared" si="1"/>
        <v>30</v>
      </c>
      <c r="J31" s="22">
        <v>1</v>
      </c>
      <c r="K31" s="22">
        <v>12</v>
      </c>
      <c r="L31" s="19">
        <v>289864</v>
      </c>
      <c r="M31" s="21">
        <v>41258</v>
      </c>
      <c r="N31" s="23">
        <v>45051</v>
      </c>
      <c r="O31" s="30" t="s">
        <v>40</v>
      </c>
    </row>
    <row r="32" spans="1:15" s="27" customFormat="1" ht="25.5" customHeight="1" x14ac:dyDescent="0.15">
      <c r="A32" s="22">
        <v>30</v>
      </c>
      <c r="B32" s="22" t="s">
        <v>18</v>
      </c>
      <c r="C32" s="18" t="s">
        <v>190</v>
      </c>
      <c r="D32" s="8">
        <v>120</v>
      </c>
      <c r="E32" s="19" t="s">
        <v>18</v>
      </c>
      <c r="F32" s="19" t="s">
        <v>18</v>
      </c>
      <c r="G32" s="10">
        <v>48</v>
      </c>
      <c r="H32" s="11">
        <v>3</v>
      </c>
      <c r="I32" s="11">
        <f t="shared" si="1"/>
        <v>16</v>
      </c>
      <c r="J32" s="11">
        <v>1</v>
      </c>
      <c r="K32" s="22" t="s">
        <v>18</v>
      </c>
      <c r="L32" s="19">
        <v>102163.83</v>
      </c>
      <c r="M32" s="21">
        <v>21727</v>
      </c>
      <c r="N32" s="12">
        <v>44603</v>
      </c>
      <c r="O32" s="6" t="s">
        <v>13</v>
      </c>
    </row>
    <row r="33" spans="1:15" s="27" customFormat="1" ht="25.5" customHeight="1" x14ac:dyDescent="0.15">
      <c r="A33" s="22">
        <v>31</v>
      </c>
      <c r="B33" s="22">
        <v>29</v>
      </c>
      <c r="C33" s="18" t="s">
        <v>79</v>
      </c>
      <c r="D33" s="19">
        <v>94.3</v>
      </c>
      <c r="E33" s="19">
        <v>81.2</v>
      </c>
      <c r="F33" s="20">
        <f>(D33-E33)/E33</f>
        <v>0.16133004926108366</v>
      </c>
      <c r="G33" s="21">
        <v>13</v>
      </c>
      <c r="H33" s="22">
        <v>2</v>
      </c>
      <c r="I33" s="22">
        <f t="shared" si="1"/>
        <v>6.5</v>
      </c>
      <c r="J33" s="22">
        <v>2</v>
      </c>
      <c r="K33" s="20" t="s">
        <v>18</v>
      </c>
      <c r="L33" s="19">
        <v>46043</v>
      </c>
      <c r="M33" s="21">
        <v>5416</v>
      </c>
      <c r="N33" s="23">
        <v>45012</v>
      </c>
      <c r="O33" s="17" t="s">
        <v>68</v>
      </c>
    </row>
    <row r="34" spans="1:15" s="27" customFormat="1" ht="25.5" customHeight="1" x14ac:dyDescent="0.15">
      <c r="A34" s="11">
        <v>32</v>
      </c>
      <c r="B34" s="22">
        <v>28</v>
      </c>
      <c r="C34" s="7" t="s">
        <v>67</v>
      </c>
      <c r="D34" s="8">
        <v>66.8</v>
      </c>
      <c r="E34" s="19">
        <v>96</v>
      </c>
      <c r="F34" s="20" t="s">
        <v>18</v>
      </c>
      <c r="G34" s="10">
        <v>9</v>
      </c>
      <c r="H34" s="11">
        <v>1</v>
      </c>
      <c r="I34" s="22">
        <f t="shared" si="1"/>
        <v>9</v>
      </c>
      <c r="J34" s="11">
        <v>1</v>
      </c>
      <c r="K34" s="20" t="s">
        <v>18</v>
      </c>
      <c r="L34" s="19">
        <v>56779</v>
      </c>
      <c r="M34" s="21">
        <v>7549</v>
      </c>
      <c r="N34" s="12">
        <v>45012</v>
      </c>
      <c r="O34" s="6" t="s">
        <v>68</v>
      </c>
    </row>
    <row r="35" spans="1:15" s="27" customFormat="1" ht="25.5" customHeight="1" x14ac:dyDescent="0.15">
      <c r="A35" s="22">
        <v>33</v>
      </c>
      <c r="B35" s="22">
        <v>31</v>
      </c>
      <c r="C35" s="18" t="s">
        <v>106</v>
      </c>
      <c r="D35" s="19">
        <v>58.5</v>
      </c>
      <c r="E35" s="19">
        <v>49.9</v>
      </c>
      <c r="F35" s="20">
        <f>(D35-E35)/E35</f>
        <v>0.17234468937875755</v>
      </c>
      <c r="G35" s="21">
        <v>35</v>
      </c>
      <c r="H35" s="22">
        <v>3</v>
      </c>
      <c r="I35" s="22">
        <f t="shared" si="1"/>
        <v>11.666666666666666</v>
      </c>
      <c r="J35" s="22">
        <v>1</v>
      </c>
      <c r="K35" s="20" t="s">
        <v>18</v>
      </c>
      <c r="L35" s="19">
        <v>41278.080000000002</v>
      </c>
      <c r="M35" s="21">
        <v>6988</v>
      </c>
      <c r="N35" s="23">
        <v>44678</v>
      </c>
      <c r="O35" s="30" t="s">
        <v>16</v>
      </c>
    </row>
    <row r="36" spans="1:15" s="27" customFormat="1" ht="25.5" customHeight="1" x14ac:dyDescent="0.15">
      <c r="A36" s="22">
        <v>34</v>
      </c>
      <c r="B36" s="22" t="s">
        <v>18</v>
      </c>
      <c r="C36" s="7" t="s">
        <v>58</v>
      </c>
      <c r="D36" s="8">
        <v>51.8</v>
      </c>
      <c r="E36" s="19" t="s">
        <v>18</v>
      </c>
      <c r="F36" s="20" t="s">
        <v>18</v>
      </c>
      <c r="G36" s="10">
        <v>7</v>
      </c>
      <c r="H36" s="11">
        <v>1</v>
      </c>
      <c r="I36" s="11">
        <v>7</v>
      </c>
      <c r="J36" s="11">
        <v>1</v>
      </c>
      <c r="K36" s="11" t="s">
        <v>18</v>
      </c>
      <c r="L36" s="19">
        <v>11036.47</v>
      </c>
      <c r="M36" s="21">
        <v>1809</v>
      </c>
      <c r="N36" s="12">
        <v>45044</v>
      </c>
      <c r="O36" s="6" t="s">
        <v>16</v>
      </c>
    </row>
    <row r="37" spans="1:15" s="27" customFormat="1" ht="25.5" customHeight="1" x14ac:dyDescent="0.15">
      <c r="A37" s="11">
        <v>35</v>
      </c>
      <c r="B37" s="22">
        <v>32</v>
      </c>
      <c r="C37" s="7" t="s">
        <v>102</v>
      </c>
      <c r="D37" s="8">
        <v>35.1</v>
      </c>
      <c r="E37" s="19">
        <v>29.6</v>
      </c>
      <c r="F37" s="20">
        <f>(D37-E37)/E37</f>
        <v>0.1858108108108108</v>
      </c>
      <c r="G37" s="10">
        <v>5</v>
      </c>
      <c r="H37" s="11">
        <v>1</v>
      </c>
      <c r="I37" s="22">
        <f>G37/H37</f>
        <v>5</v>
      </c>
      <c r="J37" s="11">
        <v>1</v>
      </c>
      <c r="K37" s="11" t="s">
        <v>18</v>
      </c>
      <c r="L37" s="19">
        <v>3824.1</v>
      </c>
      <c r="M37" s="21">
        <v>668</v>
      </c>
      <c r="N37" s="12">
        <v>45051</v>
      </c>
      <c r="O37" s="6" t="s">
        <v>68</v>
      </c>
    </row>
    <row r="38" spans="1:15" s="27" customFormat="1" ht="25.5" customHeight="1" x14ac:dyDescent="0.15">
      <c r="A38" s="22">
        <v>36</v>
      </c>
      <c r="B38" s="22" t="s">
        <v>18</v>
      </c>
      <c r="C38" s="7" t="s">
        <v>217</v>
      </c>
      <c r="D38" s="8">
        <v>27</v>
      </c>
      <c r="E38" s="19" t="s">
        <v>18</v>
      </c>
      <c r="F38" s="20" t="s">
        <v>18</v>
      </c>
      <c r="G38" s="10">
        <v>8</v>
      </c>
      <c r="H38" s="11">
        <v>1</v>
      </c>
      <c r="I38" s="11">
        <v>8</v>
      </c>
      <c r="J38" s="11">
        <v>1</v>
      </c>
      <c r="K38" s="11" t="s">
        <v>18</v>
      </c>
      <c r="L38" s="19">
        <v>169950.07999999999</v>
      </c>
      <c r="M38" s="21">
        <v>35160</v>
      </c>
      <c r="N38" s="12">
        <v>44925</v>
      </c>
      <c r="O38" s="6" t="s">
        <v>16</v>
      </c>
    </row>
    <row r="39" spans="1:15" s="27" customFormat="1" ht="25.5" customHeight="1" x14ac:dyDescent="0.15">
      <c r="A39" s="22">
        <v>37</v>
      </c>
      <c r="B39" s="70" t="s">
        <v>18</v>
      </c>
      <c r="C39" s="18" t="s">
        <v>34</v>
      </c>
      <c r="D39" s="8">
        <v>17</v>
      </c>
      <c r="E39" s="19" t="s">
        <v>18</v>
      </c>
      <c r="F39" s="20" t="s">
        <v>18</v>
      </c>
      <c r="G39" s="10">
        <v>5</v>
      </c>
      <c r="H39" s="11">
        <v>1</v>
      </c>
      <c r="I39" s="11">
        <f>G39/H39</f>
        <v>5</v>
      </c>
      <c r="J39" s="11">
        <v>1</v>
      </c>
      <c r="K39" s="11" t="s">
        <v>18</v>
      </c>
      <c r="L39" s="19">
        <v>73071.509999999995</v>
      </c>
      <c r="M39" s="21">
        <v>15367</v>
      </c>
      <c r="N39" s="23">
        <v>44981</v>
      </c>
      <c r="O39" s="17" t="s">
        <v>16</v>
      </c>
    </row>
    <row r="40" spans="1:15" s="27" customFormat="1" ht="25.5" customHeight="1" x14ac:dyDescent="0.15">
      <c r="A40" s="11">
        <v>38</v>
      </c>
      <c r="B40" s="11" t="s">
        <v>18</v>
      </c>
      <c r="C40" s="7" t="s">
        <v>197</v>
      </c>
      <c r="D40" s="8">
        <v>16</v>
      </c>
      <c r="E40" s="11" t="s">
        <v>18</v>
      </c>
      <c r="F40" s="11" t="s">
        <v>18</v>
      </c>
      <c r="G40" s="10">
        <v>4</v>
      </c>
      <c r="H40" s="11">
        <v>1</v>
      </c>
      <c r="I40" s="11">
        <f>G40/H40</f>
        <v>4</v>
      </c>
      <c r="J40" s="11">
        <v>1</v>
      </c>
      <c r="K40" s="11" t="s">
        <v>18</v>
      </c>
      <c r="L40" s="19">
        <v>44796.79</v>
      </c>
      <c r="M40" s="21">
        <v>7321</v>
      </c>
      <c r="N40" s="12">
        <v>44932</v>
      </c>
      <c r="O40" s="6" t="s">
        <v>16</v>
      </c>
    </row>
    <row r="41" spans="1:15" s="27" customFormat="1" ht="25.5" customHeight="1" x14ac:dyDescent="0.15">
      <c r="A41" s="22">
        <v>39</v>
      </c>
      <c r="B41" s="22">
        <v>36</v>
      </c>
      <c r="C41" s="18" t="s">
        <v>208</v>
      </c>
      <c r="D41" s="19">
        <v>8</v>
      </c>
      <c r="E41" s="19">
        <v>6</v>
      </c>
      <c r="F41" s="20">
        <f>(D41-E41)/E41</f>
        <v>0.33333333333333331</v>
      </c>
      <c r="G41" s="21">
        <v>2</v>
      </c>
      <c r="H41" s="22">
        <v>1</v>
      </c>
      <c r="I41" s="22">
        <f>G41/H41</f>
        <v>2</v>
      </c>
      <c r="J41" s="22">
        <v>1</v>
      </c>
      <c r="K41" s="22">
        <v>3</v>
      </c>
      <c r="L41" s="19">
        <v>161.9</v>
      </c>
      <c r="M41" s="21">
        <v>28</v>
      </c>
      <c r="N41" s="23">
        <v>45114</v>
      </c>
      <c r="O41" s="17" t="s">
        <v>48</v>
      </c>
    </row>
    <row r="42" spans="1:15" s="61" customFormat="1" ht="25.5" customHeight="1" x14ac:dyDescent="0.2">
      <c r="A42" s="22">
        <v>40</v>
      </c>
      <c r="B42" s="22" t="s">
        <v>18</v>
      </c>
      <c r="C42" s="7" t="s">
        <v>220</v>
      </c>
      <c r="D42" s="8">
        <v>2</v>
      </c>
      <c r="E42" s="19" t="s">
        <v>18</v>
      </c>
      <c r="F42" s="20" t="s">
        <v>18</v>
      </c>
      <c r="G42" s="10">
        <v>2</v>
      </c>
      <c r="H42" s="11">
        <v>1</v>
      </c>
      <c r="I42" s="11">
        <v>2</v>
      </c>
      <c r="J42" s="11">
        <v>1</v>
      </c>
      <c r="K42" s="11" t="s">
        <v>18</v>
      </c>
      <c r="L42" s="19">
        <v>22039.09</v>
      </c>
      <c r="M42" s="21">
        <v>3525</v>
      </c>
      <c r="N42" s="12">
        <v>44875</v>
      </c>
      <c r="O42" s="6" t="s">
        <v>30</v>
      </c>
    </row>
    <row r="43" spans="1:15" s="45" customFormat="1" ht="25.5" customHeight="1" x14ac:dyDescent="0.2">
      <c r="A43" s="67"/>
      <c r="B43" s="67"/>
      <c r="C43" s="73" t="s">
        <v>138</v>
      </c>
      <c r="D43" s="47">
        <f>SUBTOTAL(109,Table13245879101112131415[Pajamos 
(GBO)])</f>
        <v>953915.18</v>
      </c>
      <c r="E43" s="47" t="s">
        <v>227</v>
      </c>
      <c r="F43" s="42">
        <f t="shared" ref="F43" si="3">(D43-E43)/E43</f>
        <v>1.8725463141411709</v>
      </c>
      <c r="G43" s="43">
        <f>SUBTOTAL(109,Table13245879101112131415[Žiūrovų sk. 
(ADM)])</f>
        <v>148013</v>
      </c>
      <c r="H43" s="51"/>
      <c r="I43" s="46"/>
      <c r="J43" s="51"/>
      <c r="K43" s="46"/>
      <c r="L43" s="53"/>
      <c r="M43" s="55"/>
      <c r="N43" s="60"/>
      <c r="O43" s="46"/>
    </row>
    <row r="44" spans="1:15" hidden="1" x14ac:dyDescent="0.15">
      <c r="A44" s="1"/>
      <c r="B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5" hidden="1" x14ac:dyDescent="0.15">
      <c r="A45" s="1"/>
      <c r="B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5" hidden="1" x14ac:dyDescent="0.15">
      <c r="A46" s="1"/>
      <c r="B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5" hidden="1" x14ac:dyDescent="0.15">
      <c r="A47" s="1"/>
      <c r="B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5" hidden="1" x14ac:dyDescent="0.15">
      <c r="A48" s="1"/>
      <c r="B48" s="1"/>
      <c r="D48" s="1"/>
      <c r="F48" s="1"/>
      <c r="G48" s="1"/>
      <c r="H48" s="1"/>
      <c r="J48" s="1"/>
      <c r="K48" s="1"/>
      <c r="L48" s="1"/>
      <c r="M48" s="1"/>
      <c r="N48" s="1"/>
    </row>
    <row r="49" s="1" customFormat="1" hidden="1" x14ac:dyDescent="0.15"/>
    <row r="50" s="1" customFormat="1" hidden="1" x14ac:dyDescent="0.15"/>
    <row r="51" s="1" customFormat="1" hidden="1" x14ac:dyDescent="0.15"/>
    <row r="52" s="1" customFormat="1" hidden="1" x14ac:dyDescent="0.15"/>
    <row r="53" s="1" customFormat="1" hidden="1" x14ac:dyDescent="0.15"/>
    <row r="54" s="1" customFormat="1" hidden="1" x14ac:dyDescent="0.15"/>
    <row r="55" s="1" customFormat="1" hidden="1" x14ac:dyDescent="0.15"/>
  </sheetData>
  <mergeCells count="1">
    <mergeCell ref="A1:O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021F-5AC2-418E-A8F0-C9EEC63712FB}">
  <sheetPr>
    <pageSetUpPr fitToPage="1"/>
  </sheetPr>
  <dimension ref="A1:XFC47"/>
  <sheetViews>
    <sheetView topLeftCell="A27" zoomScale="60" zoomScaleNormal="60" workbookViewId="0">
      <selection activeCell="C31" sqref="C31:O31"/>
    </sheetView>
  </sheetViews>
  <sheetFormatPr defaultColWidth="0" defaultRowHeight="11.45" customHeight="1" zeroHeight="1" x14ac:dyDescent="0.15"/>
  <cols>
    <col min="1" max="1" width="4.7109375" style="1" customWidth="1"/>
    <col min="2" max="2" width="4.7109375" style="38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0" width="20.7109375" style="38" customWidth="1"/>
    <col min="11" max="11" width="20.7109375" style="1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15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9" customHeight="1" x14ac:dyDescent="0.2">
      <c r="A3" s="17">
        <v>1</v>
      </c>
      <c r="B3" s="22" t="s">
        <v>31</v>
      </c>
      <c r="C3" s="25" t="s">
        <v>132</v>
      </c>
      <c r="D3" s="19">
        <v>132821.12</v>
      </c>
      <c r="E3" s="19" t="s">
        <v>18</v>
      </c>
      <c r="F3" s="20" t="s">
        <v>18</v>
      </c>
      <c r="G3" s="21">
        <v>17697</v>
      </c>
      <c r="H3" s="21">
        <v>499</v>
      </c>
      <c r="I3" s="21">
        <f t="shared" ref="I3:I13" si="0">G3/H3</f>
        <v>35.46492985971944</v>
      </c>
      <c r="J3" s="22">
        <v>28</v>
      </c>
      <c r="K3" s="22">
        <v>1</v>
      </c>
      <c r="L3" s="19">
        <v>160842.07</v>
      </c>
      <c r="M3" s="21">
        <v>21368</v>
      </c>
      <c r="N3" s="23">
        <v>45065</v>
      </c>
      <c r="O3" s="36" t="s">
        <v>61</v>
      </c>
    </row>
    <row r="4" spans="1:18" s="24" customFormat="1" ht="25.9" customHeight="1" x14ac:dyDescent="0.2">
      <c r="A4" s="17">
        <v>2</v>
      </c>
      <c r="B4" s="22">
        <v>1</v>
      </c>
      <c r="C4" s="25" t="s">
        <v>97</v>
      </c>
      <c r="D4" s="19">
        <v>31431.22</v>
      </c>
      <c r="E4" s="19">
        <v>59772.94</v>
      </c>
      <c r="F4" s="20">
        <f>(D4-E4)/E4</f>
        <v>-0.47415636574008241</v>
      </c>
      <c r="G4" s="21">
        <v>4769</v>
      </c>
      <c r="H4" s="21">
        <v>197</v>
      </c>
      <c r="I4" s="21">
        <f t="shared" si="0"/>
        <v>24.208121827411169</v>
      </c>
      <c r="J4" s="22">
        <v>16</v>
      </c>
      <c r="K4" s="22">
        <v>3</v>
      </c>
      <c r="L4" s="19">
        <v>211248.92</v>
      </c>
      <c r="M4" s="21">
        <v>28710</v>
      </c>
      <c r="N4" s="23">
        <v>45051</v>
      </c>
      <c r="O4" s="30" t="s">
        <v>40</v>
      </c>
    </row>
    <row r="5" spans="1:18" s="24" customFormat="1" ht="25.9" customHeight="1" x14ac:dyDescent="0.2">
      <c r="A5" s="17">
        <v>3</v>
      </c>
      <c r="B5" s="22">
        <v>3</v>
      </c>
      <c r="C5" s="18" t="s">
        <v>11</v>
      </c>
      <c r="D5" s="19">
        <v>17437.36</v>
      </c>
      <c r="E5" s="19">
        <v>16967.87</v>
      </c>
      <c r="F5" s="20">
        <f>(D5-E5)/E5</f>
        <v>2.7669353902405054E-2</v>
      </c>
      <c r="G5" s="21">
        <v>3262</v>
      </c>
      <c r="H5" s="21">
        <v>178</v>
      </c>
      <c r="I5" s="21">
        <f t="shared" si="0"/>
        <v>18.325842696629213</v>
      </c>
      <c r="J5" s="22">
        <v>18</v>
      </c>
      <c r="K5" s="22">
        <v>7</v>
      </c>
      <c r="L5" s="19">
        <v>504665.18</v>
      </c>
      <c r="M5" s="21">
        <v>91226</v>
      </c>
      <c r="N5" s="23">
        <v>45023</v>
      </c>
      <c r="O5" s="30" t="s">
        <v>61</v>
      </c>
      <c r="R5" s="17"/>
    </row>
    <row r="6" spans="1:18" s="24" customFormat="1" ht="25.9" customHeight="1" x14ac:dyDescent="0.2">
      <c r="A6" s="17">
        <v>4</v>
      </c>
      <c r="B6" s="22">
        <v>4</v>
      </c>
      <c r="C6" s="18" t="s">
        <v>50</v>
      </c>
      <c r="D6" s="19">
        <v>10758.47</v>
      </c>
      <c r="E6" s="19">
        <v>14570.24</v>
      </c>
      <c r="F6" s="20">
        <f>(D6-E6)/E6</f>
        <v>-0.26161339826934904</v>
      </c>
      <c r="G6" s="21">
        <v>2118</v>
      </c>
      <c r="H6" s="21">
        <v>179</v>
      </c>
      <c r="I6" s="21">
        <f t="shared" si="0"/>
        <v>11.832402234636872</v>
      </c>
      <c r="J6" s="22">
        <v>11</v>
      </c>
      <c r="K6" s="22">
        <v>5</v>
      </c>
      <c r="L6" s="19">
        <v>224645.90000000002</v>
      </c>
      <c r="M6" s="21">
        <v>44527</v>
      </c>
      <c r="N6" s="23">
        <v>45037</v>
      </c>
      <c r="O6" s="30" t="s">
        <v>51</v>
      </c>
      <c r="R6" s="17"/>
    </row>
    <row r="7" spans="1:18" s="24" customFormat="1" ht="25.9" customHeight="1" x14ac:dyDescent="0.2">
      <c r="A7" s="17">
        <v>5</v>
      </c>
      <c r="B7" s="22">
        <v>7</v>
      </c>
      <c r="C7" s="25" t="s">
        <v>127</v>
      </c>
      <c r="D7" s="19">
        <v>8907.1</v>
      </c>
      <c r="E7" s="19">
        <v>9491.15</v>
      </c>
      <c r="F7" s="20">
        <f>(D7-E7)/E7</f>
        <v>-6.1536273265094248E-2</v>
      </c>
      <c r="G7" s="21">
        <v>1899</v>
      </c>
      <c r="H7" s="21">
        <v>179</v>
      </c>
      <c r="I7" s="21">
        <f t="shared" si="0"/>
        <v>10.608938547486034</v>
      </c>
      <c r="J7" s="22">
        <v>15</v>
      </c>
      <c r="K7" s="22">
        <v>2</v>
      </c>
      <c r="L7" s="19">
        <v>18398.25</v>
      </c>
      <c r="M7" s="21">
        <v>3886</v>
      </c>
      <c r="N7" s="23">
        <v>45058</v>
      </c>
      <c r="O7" s="36" t="s">
        <v>13</v>
      </c>
      <c r="R7" s="17"/>
    </row>
    <row r="8" spans="1:18" s="24" customFormat="1" ht="25.9" customHeight="1" x14ac:dyDescent="0.2">
      <c r="A8" s="17">
        <v>6</v>
      </c>
      <c r="B8" s="22">
        <v>5</v>
      </c>
      <c r="C8" s="25" t="s">
        <v>112</v>
      </c>
      <c r="D8" s="19">
        <v>6071.46</v>
      </c>
      <c r="E8" s="19">
        <v>14450.77</v>
      </c>
      <c r="F8" s="20">
        <f>(D8-E8)/E8</f>
        <v>-0.57985214628701454</v>
      </c>
      <c r="G8" s="21">
        <v>931</v>
      </c>
      <c r="H8" s="21">
        <v>94</v>
      </c>
      <c r="I8" s="21">
        <f t="shared" si="0"/>
        <v>9.9042553191489358</v>
      </c>
      <c r="J8" s="22">
        <v>11</v>
      </c>
      <c r="K8" s="22">
        <v>2</v>
      </c>
      <c r="L8" s="19">
        <v>21031.71</v>
      </c>
      <c r="M8" s="21">
        <v>3273</v>
      </c>
      <c r="N8" s="23">
        <v>45058</v>
      </c>
      <c r="O8" s="36" t="s">
        <v>13</v>
      </c>
      <c r="R8" s="17"/>
    </row>
    <row r="9" spans="1:18" s="24" customFormat="1" ht="25.9" customHeight="1" x14ac:dyDescent="0.2">
      <c r="A9" s="17">
        <v>7</v>
      </c>
      <c r="B9" s="22" t="s">
        <v>31</v>
      </c>
      <c r="C9" s="25" t="s">
        <v>142</v>
      </c>
      <c r="D9" s="19">
        <v>3534.1</v>
      </c>
      <c r="E9" s="19" t="s">
        <v>18</v>
      </c>
      <c r="F9" s="20" t="s">
        <v>18</v>
      </c>
      <c r="G9" s="21">
        <v>641</v>
      </c>
      <c r="H9" s="21">
        <v>80</v>
      </c>
      <c r="I9" s="21">
        <f t="shared" si="0"/>
        <v>8.0124999999999993</v>
      </c>
      <c r="J9" s="22">
        <v>14</v>
      </c>
      <c r="K9" s="22">
        <v>1</v>
      </c>
      <c r="L9" s="19">
        <v>3534.1</v>
      </c>
      <c r="M9" s="21">
        <v>641</v>
      </c>
      <c r="N9" s="23">
        <v>45065</v>
      </c>
      <c r="O9" s="30" t="s">
        <v>40</v>
      </c>
      <c r="R9" s="17"/>
    </row>
    <row r="10" spans="1:18" s="24" customFormat="1" ht="25.9" customHeight="1" x14ac:dyDescent="0.2">
      <c r="A10" s="17">
        <v>8</v>
      </c>
      <c r="B10" s="22">
        <v>6</v>
      </c>
      <c r="C10" s="25" t="s">
        <v>111</v>
      </c>
      <c r="D10" s="19">
        <v>3196.45</v>
      </c>
      <c r="E10" s="19">
        <v>10099.66</v>
      </c>
      <c r="F10" s="20">
        <f>(D10-E10)/E10</f>
        <v>-0.68350914783269934</v>
      </c>
      <c r="G10" s="21">
        <v>518</v>
      </c>
      <c r="H10" s="21">
        <v>68</v>
      </c>
      <c r="I10" s="21">
        <f t="shared" si="0"/>
        <v>7.617647058823529</v>
      </c>
      <c r="J10" s="22">
        <v>8</v>
      </c>
      <c r="K10" s="22">
        <v>2</v>
      </c>
      <c r="L10" s="19">
        <v>21098.33</v>
      </c>
      <c r="M10" s="21">
        <v>3106</v>
      </c>
      <c r="N10" s="23">
        <v>45058</v>
      </c>
      <c r="O10" s="36" t="s">
        <v>12</v>
      </c>
      <c r="R10" s="17"/>
    </row>
    <row r="11" spans="1:18" s="24" customFormat="1" ht="25.9" customHeight="1" x14ac:dyDescent="0.2">
      <c r="A11" s="17">
        <v>9</v>
      </c>
      <c r="B11" s="22">
        <v>12</v>
      </c>
      <c r="C11" s="25" t="s">
        <v>90</v>
      </c>
      <c r="D11" s="19">
        <v>2266.71</v>
      </c>
      <c r="E11" s="19">
        <v>3069.81</v>
      </c>
      <c r="F11" s="20">
        <f>(D11-E11)/E11</f>
        <v>-0.26161228219336047</v>
      </c>
      <c r="G11" s="21">
        <v>505</v>
      </c>
      <c r="H11" s="21">
        <v>36</v>
      </c>
      <c r="I11" s="21">
        <f t="shared" si="0"/>
        <v>14.027777777777779</v>
      </c>
      <c r="J11" s="22">
        <v>9</v>
      </c>
      <c r="K11" s="22">
        <v>4</v>
      </c>
      <c r="L11" s="19">
        <v>32537.919999999995</v>
      </c>
      <c r="M11" s="21">
        <v>6502</v>
      </c>
      <c r="N11" s="23">
        <v>45044</v>
      </c>
      <c r="O11" s="36" t="s">
        <v>16</v>
      </c>
      <c r="R11" s="17"/>
    </row>
    <row r="12" spans="1:18" s="24" customFormat="1" ht="25.9" customHeight="1" x14ac:dyDescent="0.2">
      <c r="A12" s="17">
        <v>10</v>
      </c>
      <c r="B12" s="22">
        <v>9</v>
      </c>
      <c r="C12" s="18" t="s">
        <v>60</v>
      </c>
      <c r="D12" s="19">
        <v>2090.2199999999998</v>
      </c>
      <c r="E12" s="19">
        <v>5075.72</v>
      </c>
      <c r="F12" s="20">
        <f>(D12-E12)/E12</f>
        <v>-0.58819241408115508</v>
      </c>
      <c r="G12" s="21">
        <v>339</v>
      </c>
      <c r="H12" s="21">
        <v>37</v>
      </c>
      <c r="I12" s="21">
        <f t="shared" si="0"/>
        <v>9.1621621621621614</v>
      </c>
      <c r="J12" s="22">
        <v>5</v>
      </c>
      <c r="K12" s="22">
        <v>4</v>
      </c>
      <c r="L12" s="19">
        <v>47912.22</v>
      </c>
      <c r="M12" s="21">
        <v>6681</v>
      </c>
      <c r="N12" s="23">
        <v>45044</v>
      </c>
      <c r="O12" s="30" t="s">
        <v>13</v>
      </c>
      <c r="R12" s="17"/>
    </row>
    <row r="13" spans="1:18" s="24" customFormat="1" ht="25.9" customHeight="1" x14ac:dyDescent="0.2">
      <c r="A13" s="17">
        <v>11</v>
      </c>
      <c r="B13" s="22">
        <v>11</v>
      </c>
      <c r="C13" s="25" t="s">
        <v>116</v>
      </c>
      <c r="D13" s="19">
        <v>2066.2499999999995</v>
      </c>
      <c r="E13" s="19">
        <v>3081.23</v>
      </c>
      <c r="F13" s="20">
        <f>(D13-E13)/E13</f>
        <v>-0.32940741197508805</v>
      </c>
      <c r="G13" s="21">
        <v>472</v>
      </c>
      <c r="H13" s="21">
        <v>33</v>
      </c>
      <c r="I13" s="21">
        <f t="shared" si="0"/>
        <v>14.303030303030303</v>
      </c>
      <c r="J13" s="22">
        <v>7</v>
      </c>
      <c r="K13" s="22">
        <v>3</v>
      </c>
      <c r="L13" s="19">
        <v>17705.809999999998</v>
      </c>
      <c r="M13" s="21">
        <v>3914</v>
      </c>
      <c r="N13" s="23">
        <v>45051</v>
      </c>
      <c r="O13" s="30" t="s">
        <v>117</v>
      </c>
      <c r="R13" s="17"/>
    </row>
    <row r="14" spans="1:18" s="24" customFormat="1" ht="25.9" customHeight="1" x14ac:dyDescent="0.2">
      <c r="A14" s="17">
        <v>12</v>
      </c>
      <c r="B14" s="22">
        <v>8</v>
      </c>
      <c r="C14" s="25" t="s">
        <v>126</v>
      </c>
      <c r="D14" s="19">
        <v>1872</v>
      </c>
      <c r="E14" s="19">
        <v>6044</v>
      </c>
      <c r="F14" s="20">
        <f>(D14-E14)/E14</f>
        <v>-0.69027134348113828</v>
      </c>
      <c r="G14" s="21">
        <v>322</v>
      </c>
      <c r="H14" s="22" t="s">
        <v>18</v>
      </c>
      <c r="I14" s="22" t="s">
        <v>18</v>
      </c>
      <c r="J14" s="22">
        <v>10</v>
      </c>
      <c r="K14" s="22">
        <v>2</v>
      </c>
      <c r="L14" s="19">
        <v>7916</v>
      </c>
      <c r="M14" s="21">
        <v>1329</v>
      </c>
      <c r="N14" s="23">
        <v>45058</v>
      </c>
      <c r="O14" s="36" t="s">
        <v>15</v>
      </c>
      <c r="R14" s="17"/>
    </row>
    <row r="15" spans="1:18" s="24" customFormat="1" ht="25.9" customHeight="1" x14ac:dyDescent="0.2">
      <c r="A15" s="17">
        <v>13</v>
      </c>
      <c r="B15" s="22" t="s">
        <v>31</v>
      </c>
      <c r="C15" s="25" t="s">
        <v>141</v>
      </c>
      <c r="D15" s="19">
        <v>1307.3</v>
      </c>
      <c r="E15" s="19" t="s">
        <v>18</v>
      </c>
      <c r="F15" s="20" t="s">
        <v>18</v>
      </c>
      <c r="G15" s="21">
        <v>227</v>
      </c>
      <c r="H15" s="20" t="s">
        <v>18</v>
      </c>
      <c r="I15" s="20" t="s">
        <v>18</v>
      </c>
      <c r="J15" s="22">
        <v>4</v>
      </c>
      <c r="K15" s="22">
        <v>1</v>
      </c>
      <c r="L15" s="19">
        <v>1307.4100000000001</v>
      </c>
      <c r="M15" s="21">
        <v>227</v>
      </c>
      <c r="N15" s="23">
        <v>45065</v>
      </c>
      <c r="O15" s="30" t="s">
        <v>100</v>
      </c>
      <c r="R15" s="17"/>
    </row>
    <row r="16" spans="1:18" s="24" customFormat="1" ht="25.9" customHeight="1" x14ac:dyDescent="0.2">
      <c r="A16" s="17">
        <v>14</v>
      </c>
      <c r="B16" s="22">
        <v>10</v>
      </c>
      <c r="C16" s="25" t="s">
        <v>53</v>
      </c>
      <c r="D16" s="28">
        <v>1282.04</v>
      </c>
      <c r="E16" s="28">
        <v>4465.49</v>
      </c>
      <c r="F16" s="20">
        <f>(D16-E16)/E16</f>
        <v>-0.71290048796436678</v>
      </c>
      <c r="G16" s="29">
        <v>178</v>
      </c>
      <c r="H16" s="21">
        <v>13</v>
      </c>
      <c r="I16" s="21">
        <f t="shared" ref="I16:I39" si="1">G16/H16</f>
        <v>13.692307692307692</v>
      </c>
      <c r="J16" s="22">
        <v>3</v>
      </c>
      <c r="K16" s="22">
        <v>5</v>
      </c>
      <c r="L16" s="28">
        <v>72886.960000000006</v>
      </c>
      <c r="M16" s="29">
        <v>10420</v>
      </c>
      <c r="N16" s="23">
        <v>45037</v>
      </c>
      <c r="O16" s="30" t="s">
        <v>14</v>
      </c>
      <c r="R16" s="17"/>
    </row>
    <row r="17" spans="1:19" s="24" customFormat="1" ht="25.9" customHeight="1" x14ac:dyDescent="0.2">
      <c r="A17" s="17">
        <v>15</v>
      </c>
      <c r="B17" s="22">
        <v>13</v>
      </c>
      <c r="C17" s="18" t="s">
        <v>19</v>
      </c>
      <c r="D17" s="19">
        <v>1201.2</v>
      </c>
      <c r="E17" s="19">
        <v>2716.01</v>
      </c>
      <c r="F17" s="20">
        <f>(D17-E17)/E17</f>
        <v>-0.55773358713701349</v>
      </c>
      <c r="G17" s="21">
        <v>176</v>
      </c>
      <c r="H17" s="21">
        <v>14</v>
      </c>
      <c r="I17" s="21">
        <f t="shared" si="1"/>
        <v>12.571428571428571</v>
      </c>
      <c r="J17" s="22">
        <v>3</v>
      </c>
      <c r="K17" s="22">
        <v>7</v>
      </c>
      <c r="L17" s="19">
        <v>136062.25</v>
      </c>
      <c r="M17" s="21">
        <v>19647</v>
      </c>
      <c r="N17" s="23">
        <v>45023</v>
      </c>
      <c r="O17" s="30" t="s">
        <v>12</v>
      </c>
      <c r="R17" s="17"/>
    </row>
    <row r="18" spans="1:19" s="24" customFormat="1" ht="25.9" customHeight="1" x14ac:dyDescent="0.2">
      <c r="A18" s="17">
        <v>16</v>
      </c>
      <c r="B18" s="11" t="s">
        <v>31</v>
      </c>
      <c r="C18" s="13" t="s">
        <v>136</v>
      </c>
      <c r="D18" s="8">
        <v>902.03</v>
      </c>
      <c r="E18" s="19" t="s">
        <v>18</v>
      </c>
      <c r="F18" s="20" t="s">
        <v>18</v>
      </c>
      <c r="G18" s="10">
        <v>216</v>
      </c>
      <c r="H18" s="10">
        <v>39</v>
      </c>
      <c r="I18" s="11">
        <f t="shared" si="1"/>
        <v>5.5384615384615383</v>
      </c>
      <c r="J18" s="11">
        <v>12</v>
      </c>
      <c r="K18" s="11">
        <v>1</v>
      </c>
      <c r="L18" s="19">
        <v>902.03</v>
      </c>
      <c r="M18" s="21">
        <v>216</v>
      </c>
      <c r="N18" s="12">
        <v>45065</v>
      </c>
      <c r="O18" s="34" t="s">
        <v>68</v>
      </c>
      <c r="R18" s="17"/>
    </row>
    <row r="19" spans="1:19" s="24" customFormat="1" ht="25.9" customHeight="1" x14ac:dyDescent="0.2">
      <c r="A19" s="17">
        <v>17</v>
      </c>
      <c r="B19" s="11" t="s">
        <v>57</v>
      </c>
      <c r="C19" s="13" t="s">
        <v>143</v>
      </c>
      <c r="D19" s="8">
        <v>725.81</v>
      </c>
      <c r="E19" s="19" t="s">
        <v>18</v>
      </c>
      <c r="F19" s="20" t="s">
        <v>18</v>
      </c>
      <c r="G19" s="10">
        <v>127</v>
      </c>
      <c r="H19" s="10">
        <v>4</v>
      </c>
      <c r="I19" s="11">
        <f t="shared" si="1"/>
        <v>31.75</v>
      </c>
      <c r="J19" s="11">
        <v>4</v>
      </c>
      <c r="K19" s="11">
        <v>0</v>
      </c>
      <c r="L19" s="19">
        <v>725.81</v>
      </c>
      <c r="M19" s="21">
        <v>127</v>
      </c>
      <c r="N19" s="12" t="s">
        <v>59</v>
      </c>
      <c r="O19" s="30" t="s">
        <v>40</v>
      </c>
      <c r="R19" s="17"/>
    </row>
    <row r="20" spans="1:19" s="27" customFormat="1" ht="25.9" customHeight="1" x14ac:dyDescent="0.15">
      <c r="A20" s="17">
        <v>18</v>
      </c>
      <c r="B20" s="22">
        <v>14</v>
      </c>
      <c r="C20" s="18" t="s">
        <v>20</v>
      </c>
      <c r="D20" s="19">
        <v>501.62</v>
      </c>
      <c r="E20" s="19">
        <v>1201.07</v>
      </c>
      <c r="F20" s="20">
        <f>(D20-E20)/E20</f>
        <v>-0.58235573280491559</v>
      </c>
      <c r="G20" s="21">
        <v>74</v>
      </c>
      <c r="H20" s="21">
        <v>6</v>
      </c>
      <c r="I20" s="11">
        <f t="shared" si="1"/>
        <v>12.333333333333334</v>
      </c>
      <c r="J20" s="22">
        <v>1</v>
      </c>
      <c r="K20" s="22">
        <v>9</v>
      </c>
      <c r="L20" s="19">
        <v>322739.98</v>
      </c>
      <c r="M20" s="21">
        <v>44280</v>
      </c>
      <c r="N20" s="23">
        <v>45009</v>
      </c>
      <c r="O20" s="30" t="s">
        <v>13</v>
      </c>
      <c r="R20" s="17"/>
      <c r="S20" s="24"/>
    </row>
    <row r="21" spans="1:19" s="27" customFormat="1" ht="25.9" customHeight="1" x14ac:dyDescent="0.15">
      <c r="A21" s="17">
        <v>19</v>
      </c>
      <c r="B21" s="22">
        <v>20</v>
      </c>
      <c r="C21" s="25" t="s">
        <v>66</v>
      </c>
      <c r="D21" s="28">
        <v>466.4</v>
      </c>
      <c r="E21" s="28">
        <v>453</v>
      </c>
      <c r="F21" s="20">
        <f>(D21-E21)/E21</f>
        <v>2.9580573951434829E-2</v>
      </c>
      <c r="G21" s="21">
        <v>100</v>
      </c>
      <c r="H21" s="21">
        <v>4</v>
      </c>
      <c r="I21" s="11">
        <f t="shared" si="1"/>
        <v>25</v>
      </c>
      <c r="J21" s="22">
        <v>3</v>
      </c>
      <c r="K21" s="22">
        <v>4</v>
      </c>
      <c r="L21" s="19">
        <v>15325.67</v>
      </c>
      <c r="M21" s="21">
        <v>2416</v>
      </c>
      <c r="N21" s="23">
        <v>45047</v>
      </c>
      <c r="O21" s="30" t="s">
        <v>61</v>
      </c>
    </row>
    <row r="22" spans="1:19" s="27" customFormat="1" ht="25.9" customHeight="1" x14ac:dyDescent="0.15">
      <c r="A22" s="17">
        <v>20</v>
      </c>
      <c r="B22" s="11" t="s">
        <v>57</v>
      </c>
      <c r="C22" s="13" t="s">
        <v>140</v>
      </c>
      <c r="D22" s="8">
        <v>383.95</v>
      </c>
      <c r="E22" s="19" t="s">
        <v>18</v>
      </c>
      <c r="F22" s="20" t="s">
        <v>18</v>
      </c>
      <c r="G22" s="10">
        <v>71</v>
      </c>
      <c r="H22" s="10">
        <v>5</v>
      </c>
      <c r="I22" s="11">
        <f t="shared" si="1"/>
        <v>14.2</v>
      </c>
      <c r="J22" s="11">
        <v>5</v>
      </c>
      <c r="K22" s="11">
        <v>0</v>
      </c>
      <c r="L22" s="19">
        <v>383.95</v>
      </c>
      <c r="M22" s="21">
        <v>71</v>
      </c>
      <c r="N22" s="12" t="s">
        <v>59</v>
      </c>
      <c r="O22" s="30" t="s">
        <v>13</v>
      </c>
    </row>
    <row r="23" spans="1:19" s="27" customFormat="1" ht="25.9" customHeight="1" x14ac:dyDescent="0.15">
      <c r="A23" s="17">
        <v>21</v>
      </c>
      <c r="B23" s="22">
        <v>22</v>
      </c>
      <c r="C23" s="25" t="s">
        <v>79</v>
      </c>
      <c r="D23" s="19">
        <v>378.2</v>
      </c>
      <c r="E23" s="19">
        <v>405.8</v>
      </c>
      <c r="F23" s="20">
        <f>(D23-E23)/E23</f>
        <v>-6.8013799901429334E-2</v>
      </c>
      <c r="G23" s="21">
        <v>76</v>
      </c>
      <c r="H23" s="21">
        <v>5</v>
      </c>
      <c r="I23" s="11">
        <f t="shared" si="1"/>
        <v>15.2</v>
      </c>
      <c r="J23" s="22">
        <v>3</v>
      </c>
      <c r="K23" s="22">
        <v>9</v>
      </c>
      <c r="L23" s="19">
        <v>45274</v>
      </c>
      <c r="M23" s="21">
        <v>5276</v>
      </c>
      <c r="N23" s="23">
        <v>45012</v>
      </c>
      <c r="O23" s="36" t="s">
        <v>68</v>
      </c>
    </row>
    <row r="24" spans="1:19" s="27" customFormat="1" ht="25.9" customHeight="1" x14ac:dyDescent="0.15">
      <c r="A24" s="17">
        <v>22</v>
      </c>
      <c r="B24" s="22">
        <v>16</v>
      </c>
      <c r="C24" s="18" t="s">
        <v>36</v>
      </c>
      <c r="D24" s="19">
        <v>327.3</v>
      </c>
      <c r="E24" s="19">
        <v>775.59999999999991</v>
      </c>
      <c r="F24" s="20">
        <f>(D24-E24)/E24</f>
        <v>-0.57800412583806082</v>
      </c>
      <c r="G24" s="21">
        <v>46</v>
      </c>
      <c r="H24" s="21">
        <v>5</v>
      </c>
      <c r="I24" s="11">
        <f t="shared" si="1"/>
        <v>9.1999999999999993</v>
      </c>
      <c r="J24" s="22">
        <v>1</v>
      </c>
      <c r="K24" s="22">
        <v>12</v>
      </c>
      <c r="L24" s="19">
        <v>232599.43000000005</v>
      </c>
      <c r="M24" s="21">
        <v>36466</v>
      </c>
      <c r="N24" s="23">
        <v>44988</v>
      </c>
      <c r="O24" s="30" t="s">
        <v>39</v>
      </c>
    </row>
    <row r="25" spans="1:19" s="27" customFormat="1" ht="25.9" customHeight="1" x14ac:dyDescent="0.15">
      <c r="A25" s="17">
        <v>23</v>
      </c>
      <c r="B25" s="22">
        <v>18</v>
      </c>
      <c r="C25" s="18" t="s">
        <v>26</v>
      </c>
      <c r="D25" s="19">
        <v>274.06</v>
      </c>
      <c r="E25" s="19">
        <v>521.76</v>
      </c>
      <c r="F25" s="20">
        <f>(D25-E25)/E25</f>
        <v>-0.47473934375958293</v>
      </c>
      <c r="G25" s="21">
        <v>43</v>
      </c>
      <c r="H25" s="21">
        <v>6</v>
      </c>
      <c r="I25" s="11">
        <f t="shared" si="1"/>
        <v>7.166666666666667</v>
      </c>
      <c r="J25" s="22">
        <v>1</v>
      </c>
      <c r="K25" s="22">
        <v>8</v>
      </c>
      <c r="L25" s="19">
        <v>68203.48</v>
      </c>
      <c r="M25" s="21">
        <v>10276</v>
      </c>
      <c r="N25" s="23">
        <v>45016</v>
      </c>
      <c r="O25" s="30" t="s">
        <v>121</v>
      </c>
    </row>
    <row r="26" spans="1:19" s="27" customFormat="1" ht="25.9" customHeight="1" x14ac:dyDescent="0.15">
      <c r="A26" s="17">
        <v>24</v>
      </c>
      <c r="B26" s="22">
        <v>32</v>
      </c>
      <c r="C26" s="18" t="s">
        <v>37</v>
      </c>
      <c r="D26" s="19">
        <v>247</v>
      </c>
      <c r="E26" s="19">
        <v>141.19999999999999</v>
      </c>
      <c r="F26" s="20">
        <f>(D26-E26)/E26</f>
        <v>0.74929178470254976</v>
      </c>
      <c r="G26" s="21">
        <v>64</v>
      </c>
      <c r="H26" s="21">
        <v>2</v>
      </c>
      <c r="I26" s="11">
        <f t="shared" si="1"/>
        <v>32</v>
      </c>
      <c r="J26" s="22">
        <v>2</v>
      </c>
      <c r="K26" s="22">
        <v>14</v>
      </c>
      <c r="L26" s="19">
        <v>276497.83</v>
      </c>
      <c r="M26" s="21">
        <v>46419</v>
      </c>
      <c r="N26" s="23">
        <v>44973</v>
      </c>
      <c r="O26" s="30" t="s">
        <v>13</v>
      </c>
    </row>
    <row r="27" spans="1:19" s="27" customFormat="1" ht="25.9" customHeight="1" x14ac:dyDescent="0.15">
      <c r="A27" s="17">
        <v>25</v>
      </c>
      <c r="B27" s="22">
        <v>26</v>
      </c>
      <c r="C27" s="25" t="s">
        <v>94</v>
      </c>
      <c r="D27" s="19">
        <v>214.7</v>
      </c>
      <c r="E27" s="19">
        <v>253.4</v>
      </c>
      <c r="F27" s="20">
        <f>(D27-E27)/E27</f>
        <v>-0.15272296764009477</v>
      </c>
      <c r="G27" s="21">
        <v>46</v>
      </c>
      <c r="H27" s="21">
        <v>4</v>
      </c>
      <c r="I27" s="11">
        <f t="shared" si="1"/>
        <v>11.5</v>
      </c>
      <c r="J27" s="22">
        <v>4</v>
      </c>
      <c r="K27" s="22">
        <v>5</v>
      </c>
      <c r="L27" s="19">
        <v>2711.2000000000003</v>
      </c>
      <c r="M27" s="21">
        <v>490</v>
      </c>
      <c r="N27" s="23">
        <v>45043</v>
      </c>
      <c r="O27" s="36" t="s">
        <v>95</v>
      </c>
    </row>
    <row r="28" spans="1:19" s="27" customFormat="1" ht="25.9" customHeight="1" x14ac:dyDescent="0.15">
      <c r="A28" s="17">
        <v>26</v>
      </c>
      <c r="B28" s="22">
        <v>45</v>
      </c>
      <c r="C28" s="25" t="s">
        <v>75</v>
      </c>
      <c r="D28" s="19">
        <v>145.30000000000001</v>
      </c>
      <c r="E28" s="19" t="s">
        <v>18</v>
      </c>
      <c r="F28" s="20" t="s">
        <v>18</v>
      </c>
      <c r="G28" s="21">
        <v>43</v>
      </c>
      <c r="H28" s="21">
        <v>3</v>
      </c>
      <c r="I28" s="11">
        <f t="shared" si="1"/>
        <v>14.333333333333334</v>
      </c>
      <c r="J28" s="22">
        <v>3</v>
      </c>
      <c r="K28" s="22" t="s">
        <v>18</v>
      </c>
      <c r="L28" s="19">
        <v>9378</v>
      </c>
      <c r="M28" s="21">
        <v>1633</v>
      </c>
      <c r="N28" s="23">
        <v>45012</v>
      </c>
      <c r="O28" s="36" t="s">
        <v>68</v>
      </c>
    </row>
    <row r="29" spans="1:19" s="27" customFormat="1" ht="25.9" customHeight="1" x14ac:dyDescent="0.15">
      <c r="A29" s="17">
        <v>27</v>
      </c>
      <c r="B29" s="22">
        <v>25</v>
      </c>
      <c r="C29" s="18" t="s">
        <v>58</v>
      </c>
      <c r="D29" s="19">
        <v>137.5</v>
      </c>
      <c r="E29" s="19">
        <v>293.7</v>
      </c>
      <c r="F29" s="20">
        <f>(D29-E29)/E29</f>
        <v>-0.53183520599250933</v>
      </c>
      <c r="G29" s="21">
        <v>35</v>
      </c>
      <c r="H29" s="21">
        <v>1</v>
      </c>
      <c r="I29" s="11">
        <f t="shared" si="1"/>
        <v>35</v>
      </c>
      <c r="J29" s="22">
        <v>1</v>
      </c>
      <c r="K29" s="22">
        <v>4</v>
      </c>
      <c r="L29" s="19">
        <v>9823.4700000000012</v>
      </c>
      <c r="M29" s="21">
        <v>1615</v>
      </c>
      <c r="N29" s="23">
        <v>45044</v>
      </c>
      <c r="O29" s="30" t="s">
        <v>16</v>
      </c>
    </row>
    <row r="30" spans="1:19" s="27" customFormat="1" ht="25.9" customHeight="1" x14ac:dyDescent="0.15">
      <c r="A30" s="17">
        <v>28</v>
      </c>
      <c r="B30" s="22">
        <v>21</v>
      </c>
      <c r="C30" s="25" t="s">
        <v>67</v>
      </c>
      <c r="D30" s="28">
        <v>134.19999999999999</v>
      </c>
      <c r="E30" s="28">
        <v>440.1</v>
      </c>
      <c r="F30" s="20">
        <f>(D30-E30)/E30</f>
        <v>-0.69506930243126563</v>
      </c>
      <c r="G30" s="29">
        <v>21</v>
      </c>
      <c r="H30" s="21">
        <v>4</v>
      </c>
      <c r="I30" s="11">
        <f t="shared" si="1"/>
        <v>5.25</v>
      </c>
      <c r="J30" s="22">
        <v>2</v>
      </c>
      <c r="K30" s="22">
        <v>9</v>
      </c>
      <c r="L30" s="28">
        <v>54871</v>
      </c>
      <c r="M30" s="29">
        <v>7250</v>
      </c>
      <c r="N30" s="23">
        <v>45012</v>
      </c>
      <c r="O30" s="36" t="s">
        <v>68</v>
      </c>
    </row>
    <row r="31" spans="1:19" s="27" customFormat="1" ht="25.9" customHeight="1" x14ac:dyDescent="0.15">
      <c r="A31" s="17">
        <v>29</v>
      </c>
      <c r="B31" s="22">
        <v>43</v>
      </c>
      <c r="C31" s="25" t="s">
        <v>78</v>
      </c>
      <c r="D31" s="19">
        <v>114.2</v>
      </c>
      <c r="E31" s="19" t="s">
        <v>18</v>
      </c>
      <c r="F31" s="20" t="s">
        <v>18</v>
      </c>
      <c r="G31" s="21">
        <v>32</v>
      </c>
      <c r="H31" s="21">
        <v>2</v>
      </c>
      <c r="I31" s="11">
        <f t="shared" si="1"/>
        <v>16</v>
      </c>
      <c r="J31" s="22">
        <v>2</v>
      </c>
      <c r="K31" s="20" t="s">
        <v>18</v>
      </c>
      <c r="L31" s="19">
        <v>21906</v>
      </c>
      <c r="M31" s="21">
        <v>2621</v>
      </c>
      <c r="N31" s="23">
        <v>45012</v>
      </c>
      <c r="O31" s="36" t="s">
        <v>68</v>
      </c>
    </row>
    <row r="32" spans="1:19" s="27" customFormat="1" ht="25.9" customHeight="1" x14ac:dyDescent="0.15">
      <c r="A32" s="17">
        <v>30</v>
      </c>
      <c r="B32" s="22">
        <v>38</v>
      </c>
      <c r="C32" s="25" t="s">
        <v>43</v>
      </c>
      <c r="D32" s="19">
        <v>73.8</v>
      </c>
      <c r="E32" s="19">
        <v>76.2</v>
      </c>
      <c r="F32" s="20">
        <f>(D32-E32)/E32</f>
        <v>-3.149606299212606E-2</v>
      </c>
      <c r="G32" s="21">
        <v>12</v>
      </c>
      <c r="H32" s="21">
        <v>2</v>
      </c>
      <c r="I32" s="11">
        <f t="shared" si="1"/>
        <v>6</v>
      </c>
      <c r="J32" s="22">
        <v>1</v>
      </c>
      <c r="K32" s="22">
        <v>13</v>
      </c>
      <c r="L32" s="19">
        <v>129604.68</v>
      </c>
      <c r="M32" s="21">
        <v>20333</v>
      </c>
      <c r="N32" s="23">
        <v>44981</v>
      </c>
      <c r="O32" s="30" t="s">
        <v>17</v>
      </c>
    </row>
    <row r="33" spans="1:15" s="27" customFormat="1" ht="25.9" customHeight="1" x14ac:dyDescent="0.15">
      <c r="A33" s="17">
        <v>31</v>
      </c>
      <c r="B33" s="22">
        <v>27</v>
      </c>
      <c r="C33" s="25" t="s">
        <v>102</v>
      </c>
      <c r="D33" s="19">
        <v>73.400000000000006</v>
      </c>
      <c r="E33" s="19">
        <v>230.4</v>
      </c>
      <c r="F33" s="20">
        <f>(D33-E33)/E33</f>
        <v>-0.68142361111111105</v>
      </c>
      <c r="G33" s="21">
        <v>14</v>
      </c>
      <c r="H33" s="21">
        <v>7</v>
      </c>
      <c r="I33" s="11">
        <f t="shared" si="1"/>
        <v>2</v>
      </c>
      <c r="J33" s="22">
        <v>4</v>
      </c>
      <c r="K33" s="17">
        <v>3</v>
      </c>
      <c r="L33" s="19">
        <v>3229</v>
      </c>
      <c r="M33" s="21">
        <v>572</v>
      </c>
      <c r="N33" s="23">
        <v>45051</v>
      </c>
      <c r="O33" s="36" t="s">
        <v>68</v>
      </c>
    </row>
    <row r="34" spans="1:15" s="27" customFormat="1" ht="25.9" customHeight="1" x14ac:dyDescent="0.15">
      <c r="A34" s="17">
        <v>32</v>
      </c>
      <c r="B34" s="22">
        <v>29</v>
      </c>
      <c r="C34" s="18" t="s">
        <v>23</v>
      </c>
      <c r="D34" s="19">
        <v>64.5</v>
      </c>
      <c r="E34" s="19">
        <v>222.15</v>
      </c>
      <c r="F34" s="20">
        <f>(D34-E34)/E34</f>
        <v>-0.70965563808237675</v>
      </c>
      <c r="G34" s="21">
        <v>10</v>
      </c>
      <c r="H34" s="21">
        <v>1</v>
      </c>
      <c r="I34" s="11">
        <f t="shared" si="1"/>
        <v>10</v>
      </c>
      <c r="J34" s="22">
        <v>1</v>
      </c>
      <c r="K34" s="22">
        <v>6</v>
      </c>
      <c r="L34" s="19">
        <v>35171.089999999997</v>
      </c>
      <c r="M34" s="21">
        <v>5512</v>
      </c>
      <c r="N34" s="23">
        <v>45030</v>
      </c>
      <c r="O34" s="30" t="s">
        <v>12</v>
      </c>
    </row>
    <row r="35" spans="1:15" s="27" customFormat="1" ht="25.9" customHeight="1" x14ac:dyDescent="0.15">
      <c r="A35" s="17">
        <v>33</v>
      </c>
      <c r="B35" s="11">
        <v>41</v>
      </c>
      <c r="C35" s="13" t="s">
        <v>101</v>
      </c>
      <c r="D35" s="8">
        <v>62</v>
      </c>
      <c r="E35" s="19" t="s">
        <v>18</v>
      </c>
      <c r="F35" s="20" t="s">
        <v>18</v>
      </c>
      <c r="G35" s="10">
        <v>13</v>
      </c>
      <c r="H35" s="10">
        <v>2</v>
      </c>
      <c r="I35" s="11">
        <f t="shared" si="1"/>
        <v>6.5</v>
      </c>
      <c r="J35" s="11">
        <v>1</v>
      </c>
      <c r="K35" s="20" t="s">
        <v>18</v>
      </c>
      <c r="L35" s="19">
        <v>726</v>
      </c>
      <c r="M35" s="21">
        <v>149</v>
      </c>
      <c r="N35" s="23">
        <v>45012</v>
      </c>
      <c r="O35" s="36" t="s">
        <v>68</v>
      </c>
    </row>
    <row r="36" spans="1:15" s="27" customFormat="1" ht="25.9" customHeight="1" x14ac:dyDescent="0.15">
      <c r="A36" s="17">
        <v>34</v>
      </c>
      <c r="B36" s="22">
        <v>35</v>
      </c>
      <c r="C36" s="25" t="s">
        <v>80</v>
      </c>
      <c r="D36" s="19">
        <v>61.1</v>
      </c>
      <c r="E36" s="19">
        <v>112.80000000000001</v>
      </c>
      <c r="F36" s="20">
        <f>(D36-E36)/E36</f>
        <v>-0.45833333333333337</v>
      </c>
      <c r="G36" s="21">
        <v>9</v>
      </c>
      <c r="H36" s="21">
        <v>1</v>
      </c>
      <c r="I36" s="11">
        <f t="shared" si="1"/>
        <v>9</v>
      </c>
      <c r="J36" s="22">
        <v>1</v>
      </c>
      <c r="K36" s="22">
        <v>9</v>
      </c>
      <c r="L36" s="19">
        <v>9457</v>
      </c>
      <c r="M36" s="21">
        <v>1718</v>
      </c>
      <c r="N36" s="23">
        <v>45012</v>
      </c>
      <c r="O36" s="36" t="s">
        <v>68</v>
      </c>
    </row>
    <row r="37" spans="1:15" s="27" customFormat="1" ht="25.9" customHeight="1" x14ac:dyDescent="0.15">
      <c r="A37" s="17">
        <v>35</v>
      </c>
      <c r="B37" s="22">
        <v>36</v>
      </c>
      <c r="C37" s="25" t="s">
        <v>110</v>
      </c>
      <c r="D37" s="19">
        <v>60.5</v>
      </c>
      <c r="E37" s="19">
        <v>98.6</v>
      </c>
      <c r="F37" s="20">
        <f>(D37-E37)/E37</f>
        <v>-0.38640973630831638</v>
      </c>
      <c r="G37" s="21">
        <v>12</v>
      </c>
      <c r="H37" s="21">
        <v>4</v>
      </c>
      <c r="I37" s="11">
        <f t="shared" si="1"/>
        <v>3</v>
      </c>
      <c r="J37" s="22">
        <v>2</v>
      </c>
      <c r="K37" s="22">
        <v>3</v>
      </c>
      <c r="L37" s="19">
        <v>900.85</v>
      </c>
      <c r="M37" s="21">
        <v>162</v>
      </c>
      <c r="N37" s="23">
        <v>45052</v>
      </c>
      <c r="O37" s="30" t="s">
        <v>30</v>
      </c>
    </row>
    <row r="38" spans="1:15" s="27" customFormat="1" ht="25.9" customHeight="1" x14ac:dyDescent="0.15">
      <c r="A38" s="17">
        <v>36</v>
      </c>
      <c r="B38" s="22">
        <v>39</v>
      </c>
      <c r="C38" s="18" t="s">
        <v>106</v>
      </c>
      <c r="D38" s="19">
        <v>33.299999999999997</v>
      </c>
      <c r="E38" s="19">
        <v>12.9</v>
      </c>
      <c r="F38" s="20">
        <f>(D38-E38)/E38</f>
        <v>1.5813953488372092</v>
      </c>
      <c r="G38" s="21">
        <v>7</v>
      </c>
      <c r="H38" s="21">
        <v>1</v>
      </c>
      <c r="I38" s="11">
        <f t="shared" si="1"/>
        <v>7</v>
      </c>
      <c r="J38" s="22">
        <v>1</v>
      </c>
      <c r="K38" s="20" t="s">
        <v>18</v>
      </c>
      <c r="L38" s="19">
        <v>40046.080000000009</v>
      </c>
      <c r="M38" s="21">
        <v>6797</v>
      </c>
      <c r="N38" s="23">
        <v>44678</v>
      </c>
      <c r="O38" s="30" t="s">
        <v>16</v>
      </c>
    </row>
    <row r="39" spans="1:15" s="27" customFormat="1" ht="25.9" customHeight="1" x14ac:dyDescent="0.15">
      <c r="A39" s="17">
        <v>37</v>
      </c>
      <c r="B39" s="22">
        <v>30</v>
      </c>
      <c r="C39" s="18" t="s">
        <v>21</v>
      </c>
      <c r="D39" s="19">
        <v>33.200000000000003</v>
      </c>
      <c r="E39" s="19">
        <v>216.28</v>
      </c>
      <c r="F39" s="20">
        <f>(D39-E39)/E39</f>
        <v>-0.84649528389125195</v>
      </c>
      <c r="G39" s="21">
        <v>5</v>
      </c>
      <c r="H39" s="21">
        <v>1</v>
      </c>
      <c r="I39" s="11">
        <f t="shared" si="1"/>
        <v>5</v>
      </c>
      <c r="J39" s="22">
        <v>1</v>
      </c>
      <c r="K39" s="22">
        <v>6</v>
      </c>
      <c r="L39" s="19">
        <v>52948.23</v>
      </c>
      <c r="M39" s="21">
        <v>8459</v>
      </c>
      <c r="N39" s="23">
        <v>45030</v>
      </c>
      <c r="O39" s="30" t="s">
        <v>14</v>
      </c>
    </row>
    <row r="40" spans="1:15" s="27" customFormat="1" ht="25.9" customHeight="1" x14ac:dyDescent="0.15">
      <c r="A40" s="17">
        <v>38</v>
      </c>
      <c r="B40" s="22">
        <v>19</v>
      </c>
      <c r="C40" s="18" t="s">
        <v>22</v>
      </c>
      <c r="D40" s="19">
        <v>33</v>
      </c>
      <c r="E40" s="19">
        <v>472</v>
      </c>
      <c r="F40" s="20">
        <f>(D40-E40)/E40</f>
        <v>-0.93008474576271183</v>
      </c>
      <c r="G40" s="21">
        <v>3</v>
      </c>
      <c r="H40" s="22" t="s">
        <v>18</v>
      </c>
      <c r="I40" s="22" t="s">
        <v>18</v>
      </c>
      <c r="J40" s="22">
        <v>1</v>
      </c>
      <c r="K40" s="22">
        <v>6</v>
      </c>
      <c r="L40" s="19">
        <v>52834</v>
      </c>
      <c r="M40" s="21">
        <v>7992</v>
      </c>
      <c r="N40" s="23">
        <v>45030</v>
      </c>
      <c r="O40" s="30" t="s">
        <v>15</v>
      </c>
    </row>
    <row r="41" spans="1:15" s="27" customFormat="1" ht="25.9" customHeight="1" x14ac:dyDescent="0.15">
      <c r="A41" s="17">
        <v>39</v>
      </c>
      <c r="B41" s="20" t="s">
        <v>18</v>
      </c>
      <c r="C41" s="13" t="s">
        <v>38</v>
      </c>
      <c r="D41" s="8">
        <v>22.3</v>
      </c>
      <c r="E41" s="19" t="s">
        <v>18</v>
      </c>
      <c r="F41" s="20" t="s">
        <v>18</v>
      </c>
      <c r="G41" s="10">
        <v>3</v>
      </c>
      <c r="H41" s="10">
        <v>1</v>
      </c>
      <c r="I41" s="11">
        <f>G41/H41</f>
        <v>3</v>
      </c>
      <c r="J41" s="11">
        <v>1</v>
      </c>
      <c r="K41" s="20" t="s">
        <v>18</v>
      </c>
      <c r="L41" s="19">
        <v>35490.699999999997</v>
      </c>
      <c r="M41" s="21">
        <v>5701</v>
      </c>
      <c r="N41" s="12">
        <v>44960</v>
      </c>
      <c r="O41" s="31" t="s">
        <v>40</v>
      </c>
    </row>
    <row r="42" spans="1:15" s="27" customFormat="1" ht="25.9" customHeight="1" x14ac:dyDescent="0.15">
      <c r="A42" s="17">
        <v>40</v>
      </c>
      <c r="B42" s="11">
        <v>42</v>
      </c>
      <c r="C42" s="13" t="s">
        <v>76</v>
      </c>
      <c r="D42" s="8">
        <v>20</v>
      </c>
      <c r="E42" s="19" t="s">
        <v>18</v>
      </c>
      <c r="F42" s="20" t="s">
        <v>18</v>
      </c>
      <c r="G42" s="10">
        <v>5</v>
      </c>
      <c r="H42" s="10">
        <v>1</v>
      </c>
      <c r="I42" s="11">
        <f>G42/H42</f>
        <v>5</v>
      </c>
      <c r="J42" s="11">
        <v>1</v>
      </c>
      <c r="K42" s="20" t="s">
        <v>18</v>
      </c>
      <c r="L42" s="19">
        <v>19036</v>
      </c>
      <c r="M42" s="21">
        <v>2150</v>
      </c>
      <c r="N42" s="12">
        <v>45012</v>
      </c>
      <c r="O42" s="34" t="s">
        <v>68</v>
      </c>
    </row>
    <row r="43" spans="1:15" s="27" customFormat="1" ht="25.9" customHeight="1" x14ac:dyDescent="0.15">
      <c r="A43" s="17">
        <v>41</v>
      </c>
      <c r="B43" s="22">
        <v>17</v>
      </c>
      <c r="C43" s="25" t="s">
        <v>137</v>
      </c>
      <c r="D43" s="19">
        <v>16.8</v>
      </c>
      <c r="E43" s="19" t="s">
        <v>18</v>
      </c>
      <c r="F43" s="20" t="s">
        <v>18</v>
      </c>
      <c r="G43" s="21">
        <v>3</v>
      </c>
      <c r="H43" s="21">
        <v>2</v>
      </c>
      <c r="I43" s="22">
        <f>G43/H43</f>
        <v>1.5</v>
      </c>
      <c r="J43" s="22">
        <v>2</v>
      </c>
      <c r="K43" s="22">
        <v>2</v>
      </c>
      <c r="L43" s="19">
        <v>743</v>
      </c>
      <c r="M43" s="21">
        <v>143</v>
      </c>
      <c r="N43" s="23">
        <v>45059</v>
      </c>
      <c r="O43" s="36" t="s">
        <v>139</v>
      </c>
    </row>
    <row r="44" spans="1:15" s="27" customFormat="1" ht="25.9" customHeight="1" x14ac:dyDescent="0.15">
      <c r="A44" s="17">
        <v>42</v>
      </c>
      <c r="B44" s="22">
        <v>40</v>
      </c>
      <c r="C44" s="25" t="s">
        <v>129</v>
      </c>
      <c r="D44" s="19">
        <v>6</v>
      </c>
      <c r="E44" s="19">
        <v>10</v>
      </c>
      <c r="F44" s="20">
        <f>(D44-E44)/E44</f>
        <v>-0.4</v>
      </c>
      <c r="G44" s="21">
        <v>1</v>
      </c>
      <c r="H44" s="21">
        <v>1</v>
      </c>
      <c r="I44" s="22">
        <f>G44/H44</f>
        <v>1</v>
      </c>
      <c r="J44" s="22">
        <v>1</v>
      </c>
      <c r="K44" s="20" t="s">
        <v>18</v>
      </c>
      <c r="L44" s="19">
        <v>127</v>
      </c>
      <c r="M44" s="21">
        <v>22</v>
      </c>
      <c r="N44" s="23">
        <v>45012</v>
      </c>
      <c r="O44" s="36" t="s">
        <v>68</v>
      </c>
    </row>
    <row r="45" spans="1:15" s="45" customFormat="1" ht="25.9" customHeight="1" x14ac:dyDescent="0.2">
      <c r="A45" s="46" t="s">
        <v>85</v>
      </c>
      <c r="B45" s="51" t="s">
        <v>85</v>
      </c>
      <c r="C45" s="46" t="s">
        <v>144</v>
      </c>
      <c r="D45" s="47">
        <f>SUBTOTAL(109,Table132456[Pajamos 
(GBO)])</f>
        <v>231755.17</v>
      </c>
      <c r="E45" s="47" t="s">
        <v>165</v>
      </c>
      <c r="F45" s="42">
        <f>(D45-E45)/E45</f>
        <v>0.23849134544988171</v>
      </c>
      <c r="G45" s="43">
        <f>SUBTOTAL(109,Table132456[Žiūrovų sk. 
(ADM)])</f>
        <v>35145</v>
      </c>
      <c r="H45" s="55"/>
      <c r="I45" s="46"/>
      <c r="J45" s="51"/>
      <c r="K45" s="46"/>
      <c r="L45" s="53"/>
      <c r="M45" s="55"/>
      <c r="N45" s="60"/>
      <c r="O45" s="46"/>
    </row>
    <row r="46" spans="1:15" ht="11.25" hidden="1" x14ac:dyDescent="0.15">
      <c r="F46" s="3"/>
      <c r="O46" s="40"/>
    </row>
    <row r="47" spans="1:15" ht="11.25" hidden="1" x14ac:dyDescent="0.15">
      <c r="F47" s="3"/>
      <c r="O47" s="40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5D26B-3249-4911-B54B-9E5D79879962}">
  <sheetPr>
    <pageSetUpPr fitToPage="1"/>
  </sheetPr>
  <dimension ref="A1:XFC45"/>
  <sheetViews>
    <sheetView topLeftCell="A15" zoomScale="60" zoomScaleNormal="60" workbookViewId="0">
      <selection activeCell="N26" sqref="N26:O26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0" width="20.7109375" style="38" customWidth="1"/>
    <col min="11" max="11" width="20.7109375" style="1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15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9" customHeight="1" x14ac:dyDescent="0.2">
      <c r="A3" s="17">
        <v>1</v>
      </c>
      <c r="B3" s="17">
        <v>1</v>
      </c>
      <c r="C3" s="25" t="s">
        <v>97</v>
      </c>
      <c r="D3" s="19">
        <v>59772.94</v>
      </c>
      <c r="E3" s="19">
        <v>105870.33</v>
      </c>
      <c r="F3" s="20">
        <f>(D3-E3)/E3</f>
        <v>-0.43541368011226561</v>
      </c>
      <c r="G3" s="21">
        <v>7938</v>
      </c>
      <c r="H3" s="21">
        <v>315</v>
      </c>
      <c r="I3" s="21">
        <f t="shared" ref="I3:I9" si="0">G3/H3</f>
        <v>25.2</v>
      </c>
      <c r="J3" s="22">
        <v>28</v>
      </c>
      <c r="K3" s="22">
        <v>2</v>
      </c>
      <c r="L3" s="19">
        <v>179817.7</v>
      </c>
      <c r="M3" s="21">
        <v>23941</v>
      </c>
      <c r="N3" s="23">
        <v>45051</v>
      </c>
      <c r="O3" s="30" t="s">
        <v>40</v>
      </c>
    </row>
    <row r="4" spans="1:18" s="24" customFormat="1" ht="25.9" customHeight="1" x14ac:dyDescent="0.2">
      <c r="A4" s="6">
        <v>2</v>
      </c>
      <c r="B4" s="8" t="s">
        <v>57</v>
      </c>
      <c r="C4" s="13" t="s">
        <v>132</v>
      </c>
      <c r="D4" s="8">
        <v>28149.85</v>
      </c>
      <c r="E4" s="19" t="s">
        <v>18</v>
      </c>
      <c r="F4" s="20" t="s">
        <v>18</v>
      </c>
      <c r="G4" s="10">
        <v>3678</v>
      </c>
      <c r="H4" s="10">
        <v>28</v>
      </c>
      <c r="I4" s="21">
        <f t="shared" si="0"/>
        <v>131.35714285714286</v>
      </c>
      <c r="J4" s="11">
        <v>14</v>
      </c>
      <c r="K4" s="11">
        <v>0</v>
      </c>
      <c r="L4" s="19">
        <v>28149.85</v>
      </c>
      <c r="M4" s="21">
        <v>3678</v>
      </c>
      <c r="N4" s="12" t="s">
        <v>59</v>
      </c>
      <c r="O4" s="34" t="s">
        <v>61</v>
      </c>
    </row>
    <row r="5" spans="1:18" s="24" customFormat="1" ht="25.9" customHeight="1" x14ac:dyDescent="0.2">
      <c r="A5" s="17">
        <v>3</v>
      </c>
      <c r="B5" s="17">
        <v>3</v>
      </c>
      <c r="C5" s="18" t="s">
        <v>11</v>
      </c>
      <c r="D5" s="19">
        <v>16967.87</v>
      </c>
      <c r="E5" s="19">
        <v>24873.18</v>
      </c>
      <c r="F5" s="20">
        <f>(D5-E5)/E5</f>
        <v>-0.31782466094001655</v>
      </c>
      <c r="G5" s="21">
        <v>3174</v>
      </c>
      <c r="H5" s="21">
        <v>214</v>
      </c>
      <c r="I5" s="21">
        <f t="shared" si="0"/>
        <v>14.83177570093458</v>
      </c>
      <c r="J5" s="22">
        <v>16</v>
      </c>
      <c r="K5" s="22">
        <v>6</v>
      </c>
      <c r="L5" s="19">
        <v>487227.82</v>
      </c>
      <c r="M5" s="21">
        <v>87964</v>
      </c>
      <c r="N5" s="23">
        <v>45023</v>
      </c>
      <c r="O5" s="30" t="s">
        <v>61</v>
      </c>
      <c r="R5" s="17"/>
    </row>
    <row r="6" spans="1:18" s="24" customFormat="1" ht="25.9" customHeight="1" x14ac:dyDescent="0.2">
      <c r="A6" s="6">
        <v>4</v>
      </c>
      <c r="B6" s="17">
        <v>2</v>
      </c>
      <c r="C6" s="18" t="s">
        <v>50</v>
      </c>
      <c r="D6" s="19">
        <v>14570.24</v>
      </c>
      <c r="E6" s="19">
        <v>26598.080000000002</v>
      </c>
      <c r="F6" s="20">
        <f>(D6-E6)/E6</f>
        <v>-0.45220707660101789</v>
      </c>
      <c r="G6" s="21">
        <v>2990</v>
      </c>
      <c r="H6" s="21">
        <v>218</v>
      </c>
      <c r="I6" s="21">
        <f t="shared" si="0"/>
        <v>13.715596330275229</v>
      </c>
      <c r="J6" s="22">
        <v>13</v>
      </c>
      <c r="K6" s="22">
        <v>4</v>
      </c>
      <c r="L6" s="19">
        <v>213804.43000000002</v>
      </c>
      <c r="M6" s="21">
        <v>42421</v>
      </c>
      <c r="N6" s="23">
        <v>45037</v>
      </c>
      <c r="O6" s="30" t="s">
        <v>51</v>
      </c>
      <c r="R6" s="17"/>
    </row>
    <row r="7" spans="1:18" s="24" customFormat="1" ht="25.9" customHeight="1" x14ac:dyDescent="0.2">
      <c r="A7" s="17">
        <v>5</v>
      </c>
      <c r="B7" s="17" t="s">
        <v>31</v>
      </c>
      <c r="C7" s="25" t="s">
        <v>112</v>
      </c>
      <c r="D7" s="19">
        <v>14450.77</v>
      </c>
      <c r="E7" s="19" t="s">
        <v>18</v>
      </c>
      <c r="F7" s="20" t="s">
        <v>18</v>
      </c>
      <c r="G7" s="21">
        <v>2261</v>
      </c>
      <c r="H7" s="21">
        <v>183</v>
      </c>
      <c r="I7" s="21">
        <f t="shared" si="0"/>
        <v>12.355191256830601</v>
      </c>
      <c r="J7" s="22">
        <v>16</v>
      </c>
      <c r="K7" s="22">
        <v>1</v>
      </c>
      <c r="L7" s="19">
        <v>14960.25</v>
      </c>
      <c r="M7" s="21">
        <v>2342</v>
      </c>
      <c r="N7" s="23">
        <v>45058</v>
      </c>
      <c r="O7" s="36" t="s">
        <v>13</v>
      </c>
      <c r="R7" s="17"/>
    </row>
    <row r="8" spans="1:18" s="24" customFormat="1" ht="25.9" customHeight="1" x14ac:dyDescent="0.2">
      <c r="A8" s="6">
        <v>6</v>
      </c>
      <c r="B8" s="17" t="s">
        <v>31</v>
      </c>
      <c r="C8" s="25" t="s">
        <v>111</v>
      </c>
      <c r="D8" s="19">
        <v>10099.66</v>
      </c>
      <c r="E8" s="19" t="s">
        <v>18</v>
      </c>
      <c r="F8" s="20" t="s">
        <v>18</v>
      </c>
      <c r="G8" s="21">
        <v>1620</v>
      </c>
      <c r="H8" s="21">
        <v>163</v>
      </c>
      <c r="I8" s="21">
        <f t="shared" si="0"/>
        <v>9.9386503067484657</v>
      </c>
      <c r="J8" s="22">
        <v>16</v>
      </c>
      <c r="K8" s="22">
        <v>1</v>
      </c>
      <c r="L8" s="19">
        <v>17901.88</v>
      </c>
      <c r="M8" s="21">
        <v>2588</v>
      </c>
      <c r="N8" s="23">
        <v>45058</v>
      </c>
      <c r="O8" s="36" t="s">
        <v>12</v>
      </c>
      <c r="R8" s="17"/>
    </row>
    <row r="9" spans="1:18" s="24" customFormat="1" ht="25.9" customHeight="1" x14ac:dyDescent="0.2">
      <c r="A9" s="17">
        <v>7</v>
      </c>
      <c r="B9" s="17" t="s">
        <v>31</v>
      </c>
      <c r="C9" s="25" t="s">
        <v>127</v>
      </c>
      <c r="D9" s="19">
        <v>9491.15</v>
      </c>
      <c r="E9" s="19" t="s">
        <v>18</v>
      </c>
      <c r="F9" s="20" t="s">
        <v>18</v>
      </c>
      <c r="G9" s="21">
        <v>1987</v>
      </c>
      <c r="H9" s="21">
        <v>227</v>
      </c>
      <c r="I9" s="21">
        <f t="shared" si="0"/>
        <v>8.7533039647577091</v>
      </c>
      <c r="J9" s="22">
        <v>19</v>
      </c>
      <c r="K9" s="22">
        <v>1</v>
      </c>
      <c r="L9" s="19">
        <v>9491.15</v>
      </c>
      <c r="M9" s="21">
        <v>1987</v>
      </c>
      <c r="N9" s="23">
        <v>45058</v>
      </c>
      <c r="O9" s="36" t="s">
        <v>13</v>
      </c>
      <c r="R9" s="17"/>
    </row>
    <row r="10" spans="1:18" s="24" customFormat="1" ht="25.9" customHeight="1" x14ac:dyDescent="0.2">
      <c r="A10" s="6">
        <v>8</v>
      </c>
      <c r="B10" s="17" t="s">
        <v>31</v>
      </c>
      <c r="C10" s="25" t="s">
        <v>126</v>
      </c>
      <c r="D10" s="19">
        <v>6044</v>
      </c>
      <c r="E10" s="19" t="s">
        <v>18</v>
      </c>
      <c r="F10" s="20" t="s">
        <v>18</v>
      </c>
      <c r="G10" s="21">
        <v>1007</v>
      </c>
      <c r="H10" s="21" t="s">
        <v>18</v>
      </c>
      <c r="I10" s="22" t="s">
        <v>18</v>
      </c>
      <c r="J10" s="22">
        <v>18</v>
      </c>
      <c r="K10" s="22">
        <v>1</v>
      </c>
      <c r="L10" s="19">
        <v>6044</v>
      </c>
      <c r="M10" s="21">
        <v>1007</v>
      </c>
      <c r="N10" s="23">
        <v>45058</v>
      </c>
      <c r="O10" s="36" t="s">
        <v>15</v>
      </c>
      <c r="R10" s="17"/>
    </row>
    <row r="11" spans="1:18" s="24" customFormat="1" ht="25.9" customHeight="1" x14ac:dyDescent="0.2">
      <c r="A11" s="17">
        <v>9</v>
      </c>
      <c r="B11" s="17">
        <v>6</v>
      </c>
      <c r="C11" s="18" t="s">
        <v>60</v>
      </c>
      <c r="D11" s="19">
        <v>5075.72</v>
      </c>
      <c r="E11" s="19">
        <v>9180.89</v>
      </c>
      <c r="F11" s="20">
        <f t="shared" ref="F11:F16" si="1">(D11-E11)/E11</f>
        <v>-0.44714292405202538</v>
      </c>
      <c r="G11" s="21">
        <v>748</v>
      </c>
      <c r="H11" s="21">
        <v>61</v>
      </c>
      <c r="I11" s="21">
        <f t="shared" ref="I11:I20" si="2">G11/H11</f>
        <v>12.262295081967213</v>
      </c>
      <c r="J11" s="22">
        <v>8</v>
      </c>
      <c r="K11" s="22">
        <v>3</v>
      </c>
      <c r="L11" s="19">
        <v>45822</v>
      </c>
      <c r="M11" s="21">
        <v>6342</v>
      </c>
      <c r="N11" s="23">
        <v>45044</v>
      </c>
      <c r="O11" s="30" t="s">
        <v>13</v>
      </c>
      <c r="R11" s="17"/>
    </row>
    <row r="12" spans="1:18" s="24" customFormat="1" ht="25.9" customHeight="1" x14ac:dyDescent="0.2">
      <c r="A12" s="6">
        <v>10</v>
      </c>
      <c r="B12" s="17">
        <v>5</v>
      </c>
      <c r="C12" s="25" t="s">
        <v>53</v>
      </c>
      <c r="D12" s="28">
        <v>4465.49</v>
      </c>
      <c r="E12" s="28">
        <v>10332.59</v>
      </c>
      <c r="F12" s="20">
        <f t="shared" si="1"/>
        <v>-0.56782471771356458</v>
      </c>
      <c r="G12" s="29">
        <v>631</v>
      </c>
      <c r="H12" s="21">
        <v>35</v>
      </c>
      <c r="I12" s="21">
        <f t="shared" si="2"/>
        <v>18.028571428571428</v>
      </c>
      <c r="J12" s="22">
        <v>6</v>
      </c>
      <c r="K12" s="22">
        <v>4</v>
      </c>
      <c r="L12" s="28">
        <v>71604.92</v>
      </c>
      <c r="M12" s="29">
        <v>10242</v>
      </c>
      <c r="N12" s="23">
        <v>45037</v>
      </c>
      <c r="O12" s="30" t="s">
        <v>14</v>
      </c>
      <c r="R12" s="17"/>
    </row>
    <row r="13" spans="1:18" s="24" customFormat="1" ht="25.9" customHeight="1" x14ac:dyDescent="0.2">
      <c r="A13" s="17">
        <v>11</v>
      </c>
      <c r="B13" s="17">
        <v>4</v>
      </c>
      <c r="C13" s="25" t="s">
        <v>116</v>
      </c>
      <c r="D13" s="19">
        <v>3081.23</v>
      </c>
      <c r="E13" s="19">
        <v>12528.33</v>
      </c>
      <c r="F13" s="20">
        <f t="shared" si="1"/>
        <v>-0.75405900068085696</v>
      </c>
      <c r="G13" s="21">
        <v>706</v>
      </c>
      <c r="H13" s="21">
        <v>56</v>
      </c>
      <c r="I13" s="21">
        <f t="shared" si="2"/>
        <v>12.607142857142858</v>
      </c>
      <c r="J13" s="22">
        <v>13</v>
      </c>
      <c r="K13" s="22">
        <v>2</v>
      </c>
      <c r="L13" s="19">
        <v>15639.559999999998</v>
      </c>
      <c r="M13" s="21">
        <v>3442</v>
      </c>
      <c r="N13" s="23">
        <v>45051</v>
      </c>
      <c r="O13" s="30" t="s">
        <v>117</v>
      </c>
      <c r="R13" s="17"/>
    </row>
    <row r="14" spans="1:18" s="24" customFormat="1" ht="25.9" customHeight="1" x14ac:dyDescent="0.2">
      <c r="A14" s="6">
        <v>12</v>
      </c>
      <c r="B14" s="17">
        <v>8</v>
      </c>
      <c r="C14" s="25" t="s">
        <v>90</v>
      </c>
      <c r="D14" s="19">
        <v>3069.81</v>
      </c>
      <c r="E14" s="19">
        <v>7122.05</v>
      </c>
      <c r="F14" s="20">
        <f t="shared" si="1"/>
        <v>-0.56897101255958604</v>
      </c>
      <c r="G14" s="21">
        <v>645</v>
      </c>
      <c r="H14" s="21">
        <v>60</v>
      </c>
      <c r="I14" s="21">
        <f t="shared" si="2"/>
        <v>10.75</v>
      </c>
      <c r="J14" s="22">
        <v>8</v>
      </c>
      <c r="K14" s="22">
        <v>3</v>
      </c>
      <c r="L14" s="19">
        <v>30271.209999999995</v>
      </c>
      <c r="M14" s="21">
        <v>5997</v>
      </c>
      <c r="N14" s="23">
        <v>45044</v>
      </c>
      <c r="O14" s="36" t="s">
        <v>16</v>
      </c>
      <c r="R14" s="17"/>
    </row>
    <row r="15" spans="1:18" s="24" customFormat="1" ht="25.9" customHeight="1" x14ac:dyDescent="0.2">
      <c r="A15" s="17">
        <v>13</v>
      </c>
      <c r="B15" s="17">
        <v>9</v>
      </c>
      <c r="C15" s="18" t="s">
        <v>19</v>
      </c>
      <c r="D15" s="19">
        <v>2716.01</v>
      </c>
      <c r="E15" s="19">
        <v>5916.14</v>
      </c>
      <c r="F15" s="20">
        <f t="shared" si="1"/>
        <v>-0.54091519132407273</v>
      </c>
      <c r="G15" s="21">
        <v>416</v>
      </c>
      <c r="H15" s="21">
        <v>23</v>
      </c>
      <c r="I15" s="21">
        <f t="shared" si="2"/>
        <v>18.086956521739129</v>
      </c>
      <c r="J15" s="22">
        <v>5</v>
      </c>
      <c r="K15" s="22">
        <v>6</v>
      </c>
      <c r="L15" s="19">
        <v>134861.04999999999</v>
      </c>
      <c r="M15" s="21">
        <v>19471</v>
      </c>
      <c r="N15" s="23">
        <v>45023</v>
      </c>
      <c r="O15" s="30" t="s">
        <v>12</v>
      </c>
      <c r="R15" s="17"/>
    </row>
    <row r="16" spans="1:18" s="24" customFormat="1" ht="25.9" customHeight="1" x14ac:dyDescent="0.2">
      <c r="A16" s="6">
        <v>14</v>
      </c>
      <c r="B16" s="17">
        <v>10</v>
      </c>
      <c r="C16" s="18" t="s">
        <v>20</v>
      </c>
      <c r="D16" s="19">
        <v>1201.07</v>
      </c>
      <c r="E16" s="19">
        <v>4488.45</v>
      </c>
      <c r="F16" s="20">
        <f t="shared" si="1"/>
        <v>-0.7324087379830454</v>
      </c>
      <c r="G16" s="21">
        <v>177</v>
      </c>
      <c r="H16" s="21">
        <v>14</v>
      </c>
      <c r="I16" s="21">
        <f t="shared" si="2"/>
        <v>12.642857142857142</v>
      </c>
      <c r="J16" s="22">
        <v>3</v>
      </c>
      <c r="K16" s="22">
        <v>8</v>
      </c>
      <c r="L16" s="19">
        <v>322238.36</v>
      </c>
      <c r="M16" s="21">
        <v>44206</v>
      </c>
      <c r="N16" s="23">
        <v>45009</v>
      </c>
      <c r="O16" s="30" t="s">
        <v>13</v>
      </c>
      <c r="R16" s="17"/>
    </row>
    <row r="17" spans="1:19" s="24" customFormat="1" ht="25.9" customHeight="1" x14ac:dyDescent="0.2">
      <c r="A17" s="17">
        <v>15</v>
      </c>
      <c r="B17" s="17" t="s">
        <v>18</v>
      </c>
      <c r="C17" s="25" t="s">
        <v>124</v>
      </c>
      <c r="D17" s="19">
        <v>1050</v>
      </c>
      <c r="E17" s="19" t="s">
        <v>18</v>
      </c>
      <c r="F17" s="20" t="s">
        <v>18</v>
      </c>
      <c r="G17" s="21">
        <v>145</v>
      </c>
      <c r="H17" s="21">
        <v>1</v>
      </c>
      <c r="I17" s="21">
        <f t="shared" si="2"/>
        <v>145</v>
      </c>
      <c r="J17" s="22">
        <v>1</v>
      </c>
      <c r="K17" s="20" t="s">
        <v>18</v>
      </c>
      <c r="L17" s="19">
        <v>5396.73</v>
      </c>
      <c r="M17" s="21">
        <v>986</v>
      </c>
      <c r="N17" s="23">
        <v>44414</v>
      </c>
      <c r="O17" s="36" t="s">
        <v>125</v>
      </c>
      <c r="R17" s="17"/>
    </row>
    <row r="18" spans="1:19" s="24" customFormat="1" ht="25.9" customHeight="1" x14ac:dyDescent="0.2">
      <c r="A18" s="6">
        <v>16</v>
      </c>
      <c r="B18" s="17">
        <v>23</v>
      </c>
      <c r="C18" s="18" t="s">
        <v>36</v>
      </c>
      <c r="D18" s="19">
        <v>775.59999999999991</v>
      </c>
      <c r="E18" s="19">
        <v>681.7</v>
      </c>
      <c r="F18" s="20">
        <f>(D18-E18)/E18</f>
        <v>0.13774387560510468</v>
      </c>
      <c r="G18" s="21">
        <v>132</v>
      </c>
      <c r="H18" s="21">
        <v>9</v>
      </c>
      <c r="I18" s="21">
        <f t="shared" si="2"/>
        <v>14.666666666666666</v>
      </c>
      <c r="J18" s="22">
        <v>3</v>
      </c>
      <c r="K18" s="22">
        <v>11</v>
      </c>
      <c r="L18" s="19">
        <v>232272.13000000006</v>
      </c>
      <c r="M18" s="21">
        <v>36420</v>
      </c>
      <c r="N18" s="23">
        <v>44988</v>
      </c>
      <c r="O18" s="30" t="s">
        <v>39</v>
      </c>
      <c r="R18" s="17"/>
    </row>
    <row r="19" spans="1:19" s="24" customFormat="1" ht="25.9" customHeight="1" x14ac:dyDescent="0.2">
      <c r="A19" s="17">
        <v>17</v>
      </c>
      <c r="B19" s="6" t="s">
        <v>31</v>
      </c>
      <c r="C19" s="13" t="s">
        <v>137</v>
      </c>
      <c r="D19" s="8">
        <v>726.5</v>
      </c>
      <c r="E19" s="19" t="s">
        <v>18</v>
      </c>
      <c r="F19" s="20" t="s">
        <v>18</v>
      </c>
      <c r="G19" s="10">
        <v>140</v>
      </c>
      <c r="H19" s="10">
        <v>24</v>
      </c>
      <c r="I19" s="11">
        <f t="shared" si="2"/>
        <v>5.833333333333333</v>
      </c>
      <c r="J19" s="11">
        <v>11</v>
      </c>
      <c r="K19" s="11">
        <v>1</v>
      </c>
      <c r="L19" s="19">
        <v>726.5</v>
      </c>
      <c r="M19" s="21">
        <v>140</v>
      </c>
      <c r="N19" s="12">
        <v>45059</v>
      </c>
      <c r="O19" s="34" t="s">
        <v>139</v>
      </c>
      <c r="R19" s="17"/>
    </row>
    <row r="20" spans="1:19" s="24" customFormat="1" ht="25.9" customHeight="1" x14ac:dyDescent="0.2">
      <c r="A20" s="6">
        <v>18</v>
      </c>
      <c r="B20" s="17">
        <v>18</v>
      </c>
      <c r="C20" s="18" t="s">
        <v>26</v>
      </c>
      <c r="D20" s="19">
        <v>521.76</v>
      </c>
      <c r="E20" s="19">
        <v>1214.6600000000001</v>
      </c>
      <c r="F20" s="20">
        <f>(D20-E20)/E20</f>
        <v>-0.57044769729800937</v>
      </c>
      <c r="G20" s="21">
        <v>80</v>
      </c>
      <c r="H20" s="21">
        <v>7</v>
      </c>
      <c r="I20" s="21">
        <f t="shared" si="2"/>
        <v>11.428571428571429</v>
      </c>
      <c r="J20" s="22">
        <v>1</v>
      </c>
      <c r="K20" s="22">
        <v>7</v>
      </c>
      <c r="L20" s="19">
        <v>67929.42</v>
      </c>
      <c r="M20" s="21">
        <v>10233</v>
      </c>
      <c r="N20" s="23">
        <v>45016</v>
      </c>
      <c r="O20" s="30" t="s">
        <v>121</v>
      </c>
      <c r="R20" s="17"/>
    </row>
    <row r="21" spans="1:19" s="27" customFormat="1" ht="25.9" customHeight="1" x14ac:dyDescent="0.15">
      <c r="A21" s="17">
        <v>19</v>
      </c>
      <c r="B21" s="17">
        <v>12</v>
      </c>
      <c r="C21" s="18" t="s">
        <v>22</v>
      </c>
      <c r="D21" s="19">
        <v>472</v>
      </c>
      <c r="E21" s="19">
        <v>3104</v>
      </c>
      <c r="F21" s="20">
        <f>(D21-E21)/E21</f>
        <v>-0.84793814432989689</v>
      </c>
      <c r="G21" s="21">
        <v>75</v>
      </c>
      <c r="H21" s="22" t="s">
        <v>18</v>
      </c>
      <c r="I21" s="22" t="s">
        <v>18</v>
      </c>
      <c r="J21" s="22">
        <v>4</v>
      </c>
      <c r="K21" s="22">
        <v>5</v>
      </c>
      <c r="L21" s="19">
        <v>52801</v>
      </c>
      <c r="M21" s="21">
        <v>7989</v>
      </c>
      <c r="N21" s="23">
        <v>45030</v>
      </c>
      <c r="O21" s="30" t="s">
        <v>15</v>
      </c>
      <c r="R21" s="17"/>
      <c r="S21" s="24"/>
    </row>
    <row r="22" spans="1:19" s="27" customFormat="1" ht="25.9" customHeight="1" x14ac:dyDescent="0.15">
      <c r="A22" s="6">
        <v>20</v>
      </c>
      <c r="B22" s="17">
        <v>16</v>
      </c>
      <c r="C22" s="25" t="s">
        <v>66</v>
      </c>
      <c r="D22" s="28">
        <v>453</v>
      </c>
      <c r="E22" s="28">
        <v>1237</v>
      </c>
      <c r="F22" s="20">
        <f>(D22-E22)/E22</f>
        <v>-0.63379143088116408</v>
      </c>
      <c r="G22" s="21">
        <v>83</v>
      </c>
      <c r="H22" s="21">
        <v>2</v>
      </c>
      <c r="I22" s="22">
        <f>G22/H22</f>
        <v>41.5</v>
      </c>
      <c r="J22" s="22">
        <v>2</v>
      </c>
      <c r="K22" s="22">
        <v>3</v>
      </c>
      <c r="L22" s="19">
        <v>14859.27</v>
      </c>
      <c r="M22" s="21">
        <v>2316</v>
      </c>
      <c r="N22" s="23">
        <v>45047</v>
      </c>
      <c r="O22" s="30" t="s">
        <v>61</v>
      </c>
    </row>
    <row r="23" spans="1:19" s="27" customFormat="1" ht="25.9" customHeight="1" x14ac:dyDescent="0.15">
      <c r="A23" s="17">
        <v>21</v>
      </c>
      <c r="B23" s="17">
        <v>22</v>
      </c>
      <c r="C23" s="25" t="s">
        <v>67</v>
      </c>
      <c r="D23" s="28">
        <v>440.1</v>
      </c>
      <c r="E23" s="28">
        <v>759.2</v>
      </c>
      <c r="F23" s="20">
        <f>(D23-E23)/E23</f>
        <v>-0.42031085353003161</v>
      </c>
      <c r="G23" s="29">
        <v>72</v>
      </c>
      <c r="H23" s="21">
        <v>6</v>
      </c>
      <c r="I23" s="22">
        <f>G23/H23</f>
        <v>12</v>
      </c>
      <c r="J23" s="22">
        <v>3</v>
      </c>
      <c r="K23" s="22">
        <v>8</v>
      </c>
      <c r="L23" s="28">
        <v>54737</v>
      </c>
      <c r="M23" s="29">
        <v>7229</v>
      </c>
      <c r="N23" s="23">
        <v>45012</v>
      </c>
      <c r="O23" s="36" t="s">
        <v>68</v>
      </c>
    </row>
    <row r="24" spans="1:19" s="27" customFormat="1" ht="25.9" customHeight="1" x14ac:dyDescent="0.15">
      <c r="A24" s="6">
        <v>22</v>
      </c>
      <c r="B24" s="17">
        <v>21</v>
      </c>
      <c r="C24" s="25" t="s">
        <v>79</v>
      </c>
      <c r="D24" s="19">
        <v>405.8</v>
      </c>
      <c r="E24" s="19">
        <v>816.54000000000008</v>
      </c>
      <c r="F24" s="20">
        <f>(D24-E24)/E24</f>
        <v>-0.50302495897322852</v>
      </c>
      <c r="G24" s="21">
        <v>63</v>
      </c>
      <c r="H24" s="21">
        <v>5</v>
      </c>
      <c r="I24" s="22">
        <f>G24/H24</f>
        <v>12.6</v>
      </c>
      <c r="J24" s="22">
        <v>3</v>
      </c>
      <c r="K24" s="22">
        <v>8</v>
      </c>
      <c r="L24" s="19">
        <v>44896</v>
      </c>
      <c r="M24" s="21">
        <v>5200</v>
      </c>
      <c r="N24" s="23">
        <v>45012</v>
      </c>
      <c r="O24" s="36" t="s">
        <v>68</v>
      </c>
    </row>
    <row r="25" spans="1:19" s="27" customFormat="1" ht="25.9" customHeight="1" x14ac:dyDescent="0.15">
      <c r="A25" s="17">
        <v>23</v>
      </c>
      <c r="B25" s="8" t="s">
        <v>31</v>
      </c>
      <c r="C25" s="13" t="s">
        <v>131</v>
      </c>
      <c r="D25" s="8">
        <v>402.72</v>
      </c>
      <c r="E25" s="19" t="s">
        <v>18</v>
      </c>
      <c r="F25" s="20" t="s">
        <v>18</v>
      </c>
      <c r="G25" s="10">
        <v>65</v>
      </c>
      <c r="H25" s="21" t="s">
        <v>18</v>
      </c>
      <c r="I25" s="21" t="s">
        <v>18</v>
      </c>
      <c r="J25" s="11">
        <v>2</v>
      </c>
      <c r="K25" s="11">
        <v>1</v>
      </c>
      <c r="L25" s="19">
        <v>402.72</v>
      </c>
      <c r="M25" s="21">
        <v>45</v>
      </c>
      <c r="N25" s="12">
        <v>45058</v>
      </c>
      <c r="O25" s="34" t="s">
        <v>100</v>
      </c>
    </row>
    <row r="26" spans="1:19" s="27" customFormat="1" ht="25.9" customHeight="1" x14ac:dyDescent="0.15">
      <c r="A26" s="6">
        <v>24</v>
      </c>
      <c r="B26" s="17" t="s">
        <v>18</v>
      </c>
      <c r="C26" s="13" t="s">
        <v>128</v>
      </c>
      <c r="D26" s="8">
        <v>312</v>
      </c>
      <c r="E26" s="19" t="s">
        <v>18</v>
      </c>
      <c r="F26" s="20" t="s">
        <v>18</v>
      </c>
      <c r="G26" s="10">
        <v>104</v>
      </c>
      <c r="H26" s="10">
        <v>1</v>
      </c>
      <c r="I26" s="22">
        <f>G26/H26</f>
        <v>104</v>
      </c>
      <c r="J26" s="11">
        <v>1</v>
      </c>
      <c r="K26" s="20" t="s">
        <v>18</v>
      </c>
      <c r="L26" s="19">
        <v>645850.23</v>
      </c>
      <c r="M26" s="21">
        <v>99399</v>
      </c>
      <c r="N26" s="12">
        <v>44792</v>
      </c>
      <c r="O26" s="34" t="s">
        <v>12</v>
      </c>
    </row>
    <row r="27" spans="1:19" s="27" customFormat="1" ht="25.9" customHeight="1" x14ac:dyDescent="0.15">
      <c r="A27" s="17">
        <v>25</v>
      </c>
      <c r="B27" s="17">
        <v>15</v>
      </c>
      <c r="C27" s="18" t="s">
        <v>58</v>
      </c>
      <c r="D27" s="19">
        <v>293.7</v>
      </c>
      <c r="E27" s="19">
        <v>1683.9</v>
      </c>
      <c r="F27" s="20">
        <f t="shared" ref="F27:F32" si="3">(D27-E27)/E27</f>
        <v>-0.82558346695171925</v>
      </c>
      <c r="G27" s="21">
        <v>45</v>
      </c>
      <c r="H27" s="21">
        <v>4</v>
      </c>
      <c r="I27" s="22">
        <f>G27/H27</f>
        <v>11.25</v>
      </c>
      <c r="J27" s="22">
        <v>2</v>
      </c>
      <c r="K27" s="22">
        <v>3</v>
      </c>
      <c r="L27" s="19">
        <v>9685.9700000000012</v>
      </c>
      <c r="M27" s="21">
        <v>1580</v>
      </c>
      <c r="N27" s="23">
        <v>45044</v>
      </c>
      <c r="O27" s="30" t="s">
        <v>16</v>
      </c>
    </row>
    <row r="28" spans="1:19" s="27" customFormat="1" ht="25.9" customHeight="1" x14ac:dyDescent="0.15">
      <c r="A28" s="6">
        <v>26</v>
      </c>
      <c r="B28" s="17">
        <v>27</v>
      </c>
      <c r="C28" s="25" t="s">
        <v>94</v>
      </c>
      <c r="D28" s="19">
        <v>253.4</v>
      </c>
      <c r="E28" s="19">
        <v>524.70000000000005</v>
      </c>
      <c r="F28" s="20">
        <f t="shared" si="3"/>
        <v>-0.51705736611397002</v>
      </c>
      <c r="G28" s="21">
        <v>51</v>
      </c>
      <c r="H28" s="21">
        <v>5</v>
      </c>
      <c r="I28" s="22">
        <f>G28/H28</f>
        <v>10.199999999999999</v>
      </c>
      <c r="J28" s="22">
        <v>3</v>
      </c>
      <c r="K28" s="22">
        <v>4</v>
      </c>
      <c r="L28" s="19">
        <v>2496.5000000000005</v>
      </c>
      <c r="M28" s="21">
        <v>444</v>
      </c>
      <c r="N28" s="23">
        <v>45043</v>
      </c>
      <c r="O28" s="36" t="s">
        <v>95</v>
      </c>
    </row>
    <row r="29" spans="1:19" s="27" customFormat="1" ht="25.9" customHeight="1" x14ac:dyDescent="0.15">
      <c r="A29" s="17">
        <v>27</v>
      </c>
      <c r="B29" s="17">
        <v>13</v>
      </c>
      <c r="C29" s="25" t="s">
        <v>102</v>
      </c>
      <c r="D29" s="19">
        <v>230.4</v>
      </c>
      <c r="E29" s="19">
        <v>2647</v>
      </c>
      <c r="F29" s="20">
        <f t="shared" si="3"/>
        <v>-0.9129580657347941</v>
      </c>
      <c r="G29" s="21">
        <v>40</v>
      </c>
      <c r="H29" s="21">
        <v>11</v>
      </c>
      <c r="I29" s="22">
        <f>G29/H29</f>
        <v>3.6363636363636362</v>
      </c>
      <c r="J29" s="22">
        <v>5</v>
      </c>
      <c r="K29" s="17">
        <v>2</v>
      </c>
      <c r="L29" s="19">
        <v>3156</v>
      </c>
      <c r="M29" s="21">
        <v>558</v>
      </c>
      <c r="N29" s="23">
        <v>45051</v>
      </c>
      <c r="O29" s="36" t="s">
        <v>68</v>
      </c>
    </row>
    <row r="30" spans="1:19" s="27" customFormat="1" ht="25.9" customHeight="1" x14ac:dyDescent="0.15">
      <c r="A30" s="6">
        <v>28</v>
      </c>
      <c r="B30" s="17">
        <v>17</v>
      </c>
      <c r="C30" s="18" t="s">
        <v>56</v>
      </c>
      <c r="D30" s="19">
        <v>226</v>
      </c>
      <c r="E30" s="19">
        <v>1225</v>
      </c>
      <c r="F30" s="20">
        <f t="shared" si="3"/>
        <v>-0.81551020408163266</v>
      </c>
      <c r="G30" s="21">
        <v>49</v>
      </c>
      <c r="H30" s="21" t="s">
        <v>18</v>
      </c>
      <c r="I30" s="22" t="s">
        <v>18</v>
      </c>
      <c r="J30" s="22">
        <v>2</v>
      </c>
      <c r="K30" s="22">
        <v>4</v>
      </c>
      <c r="L30" s="19">
        <v>13364</v>
      </c>
      <c r="M30" s="21">
        <v>2855</v>
      </c>
      <c r="N30" s="23">
        <v>45037</v>
      </c>
      <c r="O30" s="30" t="s">
        <v>30</v>
      </c>
    </row>
    <row r="31" spans="1:19" s="27" customFormat="1" ht="25.9" customHeight="1" x14ac:dyDescent="0.15">
      <c r="A31" s="17">
        <v>29</v>
      </c>
      <c r="B31" s="17">
        <v>19</v>
      </c>
      <c r="C31" s="18" t="s">
        <v>23</v>
      </c>
      <c r="D31" s="19">
        <v>222.15</v>
      </c>
      <c r="E31" s="19">
        <v>1173.52</v>
      </c>
      <c r="F31" s="20">
        <f t="shared" si="3"/>
        <v>-0.81069772990660582</v>
      </c>
      <c r="G31" s="21">
        <v>40</v>
      </c>
      <c r="H31" s="21">
        <v>4</v>
      </c>
      <c r="I31" s="22">
        <f t="shared" ref="I31:I42" si="4">G31/H31</f>
        <v>10</v>
      </c>
      <c r="J31" s="22">
        <v>3</v>
      </c>
      <c r="K31" s="22">
        <v>5</v>
      </c>
      <c r="L31" s="19">
        <v>35106.589999999997</v>
      </c>
      <c r="M31" s="21">
        <v>5502</v>
      </c>
      <c r="N31" s="23">
        <v>45030</v>
      </c>
      <c r="O31" s="30" t="s">
        <v>12</v>
      </c>
    </row>
    <row r="32" spans="1:19" s="27" customFormat="1" ht="25.9" customHeight="1" x14ac:dyDescent="0.15">
      <c r="A32" s="6">
        <v>30</v>
      </c>
      <c r="B32" s="17">
        <v>11</v>
      </c>
      <c r="C32" s="18" t="s">
        <v>21</v>
      </c>
      <c r="D32" s="19">
        <v>216.28</v>
      </c>
      <c r="E32" s="19">
        <v>3477.22</v>
      </c>
      <c r="F32" s="20">
        <f t="shared" si="3"/>
        <v>-0.93780088691540942</v>
      </c>
      <c r="G32" s="21">
        <v>32</v>
      </c>
      <c r="H32" s="21">
        <v>5</v>
      </c>
      <c r="I32" s="22">
        <f t="shared" si="4"/>
        <v>6.4</v>
      </c>
      <c r="J32" s="22">
        <v>2</v>
      </c>
      <c r="K32" s="22">
        <v>5</v>
      </c>
      <c r="L32" s="19">
        <v>52915.03</v>
      </c>
      <c r="M32" s="21">
        <v>8454</v>
      </c>
      <c r="N32" s="23">
        <v>45030</v>
      </c>
      <c r="O32" s="30" t="s">
        <v>14</v>
      </c>
    </row>
    <row r="33" spans="1:15" s="27" customFormat="1" ht="25.9" customHeight="1" x14ac:dyDescent="0.15">
      <c r="A33" s="17">
        <v>31</v>
      </c>
      <c r="B33" s="8" t="s">
        <v>18</v>
      </c>
      <c r="C33" s="13" t="s">
        <v>133</v>
      </c>
      <c r="D33" s="8">
        <v>184.63</v>
      </c>
      <c r="E33" s="19" t="s">
        <v>18</v>
      </c>
      <c r="F33" s="20" t="s">
        <v>18</v>
      </c>
      <c r="G33" s="10">
        <v>64</v>
      </c>
      <c r="H33" s="10">
        <v>1</v>
      </c>
      <c r="I33" s="22">
        <f t="shared" si="4"/>
        <v>64</v>
      </c>
      <c r="J33" s="11">
        <v>1</v>
      </c>
      <c r="K33" s="20" t="s">
        <v>18</v>
      </c>
      <c r="L33" s="19">
        <v>234725.5</v>
      </c>
      <c r="M33" s="21">
        <v>50715</v>
      </c>
      <c r="N33" s="12">
        <v>44400</v>
      </c>
      <c r="O33" s="34" t="s">
        <v>40</v>
      </c>
    </row>
    <row r="34" spans="1:15" s="27" customFormat="1" ht="25.9" customHeight="1" x14ac:dyDescent="0.15">
      <c r="A34" s="6">
        <v>32</v>
      </c>
      <c r="B34" s="17">
        <v>36</v>
      </c>
      <c r="C34" s="18" t="s">
        <v>37</v>
      </c>
      <c r="D34" s="19">
        <v>141.19999999999999</v>
      </c>
      <c r="E34" s="19">
        <v>204.5</v>
      </c>
      <c r="F34" s="20">
        <f>(D34-E34)/E34</f>
        <v>-0.30953545232273844</v>
      </c>
      <c r="G34" s="21">
        <v>26</v>
      </c>
      <c r="H34" s="21">
        <v>2</v>
      </c>
      <c r="I34" s="22">
        <f t="shared" si="4"/>
        <v>13</v>
      </c>
      <c r="J34" s="22">
        <v>2</v>
      </c>
      <c r="K34" s="22">
        <v>13</v>
      </c>
      <c r="L34" s="19">
        <v>276250.83</v>
      </c>
      <c r="M34" s="21">
        <v>46355</v>
      </c>
      <c r="N34" s="23">
        <v>44973</v>
      </c>
      <c r="O34" s="30" t="s">
        <v>13</v>
      </c>
    </row>
    <row r="35" spans="1:15" s="27" customFormat="1" ht="25.9" customHeight="1" x14ac:dyDescent="0.15">
      <c r="A35" s="17">
        <v>33</v>
      </c>
      <c r="B35" s="19" t="s">
        <v>18</v>
      </c>
      <c r="C35" s="25" t="s">
        <v>130</v>
      </c>
      <c r="D35" s="19">
        <v>120</v>
      </c>
      <c r="E35" s="19" t="s">
        <v>18</v>
      </c>
      <c r="F35" s="20" t="s">
        <v>18</v>
      </c>
      <c r="G35" s="21">
        <v>24</v>
      </c>
      <c r="H35" s="21">
        <v>1</v>
      </c>
      <c r="I35" s="22">
        <f t="shared" si="4"/>
        <v>24</v>
      </c>
      <c r="J35" s="22">
        <v>1</v>
      </c>
      <c r="K35" s="20" t="s">
        <v>18</v>
      </c>
      <c r="L35" s="19">
        <v>177317</v>
      </c>
      <c r="M35" s="21">
        <v>30040</v>
      </c>
      <c r="N35" s="23">
        <v>44834</v>
      </c>
      <c r="O35" s="36" t="s">
        <v>68</v>
      </c>
    </row>
    <row r="36" spans="1:15" s="27" customFormat="1" ht="25.9" customHeight="1" x14ac:dyDescent="0.15">
      <c r="A36" s="6">
        <v>34</v>
      </c>
      <c r="B36" s="17">
        <v>30</v>
      </c>
      <c r="C36" s="18" t="s">
        <v>41</v>
      </c>
      <c r="D36" s="19">
        <v>118.06</v>
      </c>
      <c r="E36" s="19">
        <v>312.16000000000003</v>
      </c>
      <c r="F36" s="20">
        <f t="shared" ref="F36:F41" si="5">(D36-E36)/E36</f>
        <v>-0.62179651460789342</v>
      </c>
      <c r="G36" s="21">
        <v>23</v>
      </c>
      <c r="H36" s="21">
        <v>2</v>
      </c>
      <c r="I36" s="22">
        <f t="shared" si="4"/>
        <v>11.5</v>
      </c>
      <c r="J36" s="22">
        <v>2</v>
      </c>
      <c r="K36" s="22">
        <v>5</v>
      </c>
      <c r="L36" s="19">
        <v>8602.91</v>
      </c>
      <c r="M36" s="21">
        <v>1419</v>
      </c>
      <c r="N36" s="23">
        <v>45030</v>
      </c>
      <c r="O36" s="30" t="s">
        <v>46</v>
      </c>
    </row>
    <row r="37" spans="1:15" s="27" customFormat="1" ht="25.9" customHeight="1" x14ac:dyDescent="0.15">
      <c r="A37" s="17">
        <v>35</v>
      </c>
      <c r="B37" s="17">
        <v>24</v>
      </c>
      <c r="C37" s="25" t="s">
        <v>80</v>
      </c>
      <c r="D37" s="19">
        <v>112.80000000000001</v>
      </c>
      <c r="E37" s="19">
        <v>661.1</v>
      </c>
      <c r="F37" s="20">
        <f t="shared" si="5"/>
        <v>-0.829375283618212</v>
      </c>
      <c r="G37" s="21">
        <v>17</v>
      </c>
      <c r="H37" s="21">
        <v>3</v>
      </c>
      <c r="I37" s="22">
        <f t="shared" si="4"/>
        <v>5.666666666666667</v>
      </c>
      <c r="J37" s="22">
        <v>2</v>
      </c>
      <c r="K37" s="22">
        <v>8</v>
      </c>
      <c r="L37" s="19">
        <v>9396</v>
      </c>
      <c r="M37" s="21">
        <v>1709</v>
      </c>
      <c r="N37" s="23">
        <v>45012</v>
      </c>
      <c r="O37" s="36" t="s">
        <v>68</v>
      </c>
    </row>
    <row r="38" spans="1:15" s="27" customFormat="1" ht="25.9" customHeight="1" x14ac:dyDescent="0.15">
      <c r="A38" s="6">
        <v>36</v>
      </c>
      <c r="B38" s="17">
        <v>25</v>
      </c>
      <c r="C38" s="25" t="s">
        <v>110</v>
      </c>
      <c r="D38" s="19">
        <v>98.6</v>
      </c>
      <c r="E38" s="19">
        <v>645.95000000000005</v>
      </c>
      <c r="F38" s="20">
        <f t="shared" si="5"/>
        <v>-0.84735660654849443</v>
      </c>
      <c r="G38" s="21">
        <v>15</v>
      </c>
      <c r="H38" s="21">
        <v>3</v>
      </c>
      <c r="I38" s="22">
        <f t="shared" si="4"/>
        <v>5</v>
      </c>
      <c r="J38" s="22">
        <v>3</v>
      </c>
      <c r="K38" s="22">
        <v>2</v>
      </c>
      <c r="L38" s="19">
        <v>824.35</v>
      </c>
      <c r="M38" s="21">
        <v>145</v>
      </c>
      <c r="N38" s="23">
        <v>45052</v>
      </c>
      <c r="O38" s="30" t="s">
        <v>30</v>
      </c>
    </row>
    <row r="39" spans="1:15" s="27" customFormat="1" ht="25.9" customHeight="1" x14ac:dyDescent="0.15">
      <c r="A39" s="17">
        <v>37</v>
      </c>
      <c r="B39" s="17">
        <v>35</v>
      </c>
      <c r="C39" s="18" t="s">
        <v>35</v>
      </c>
      <c r="D39" s="19">
        <v>95</v>
      </c>
      <c r="E39" s="19">
        <v>212.8</v>
      </c>
      <c r="F39" s="20">
        <f t="shared" si="5"/>
        <v>-0.5535714285714286</v>
      </c>
      <c r="G39" s="21">
        <v>17</v>
      </c>
      <c r="H39" s="21">
        <v>2</v>
      </c>
      <c r="I39" s="22">
        <f t="shared" si="4"/>
        <v>8.5</v>
      </c>
      <c r="J39" s="22">
        <v>2</v>
      </c>
      <c r="K39" s="22">
        <v>5</v>
      </c>
      <c r="L39" s="19">
        <v>1399.25</v>
      </c>
      <c r="M39" s="21">
        <v>301</v>
      </c>
      <c r="N39" s="23">
        <v>45030</v>
      </c>
      <c r="O39" s="30" t="s">
        <v>30</v>
      </c>
    </row>
    <row r="40" spans="1:15" s="27" customFormat="1" ht="25.9" customHeight="1" x14ac:dyDescent="0.15">
      <c r="A40" s="6">
        <v>38</v>
      </c>
      <c r="B40" s="17">
        <v>32</v>
      </c>
      <c r="C40" s="25" t="s">
        <v>43</v>
      </c>
      <c r="D40" s="19">
        <v>76.2</v>
      </c>
      <c r="E40" s="19">
        <v>277.7</v>
      </c>
      <c r="F40" s="20">
        <f t="shared" si="5"/>
        <v>-0.72560316888728849</v>
      </c>
      <c r="G40" s="21">
        <v>11</v>
      </c>
      <c r="H40" s="21">
        <v>2</v>
      </c>
      <c r="I40" s="22">
        <f t="shared" si="4"/>
        <v>5.5</v>
      </c>
      <c r="J40" s="22">
        <v>1</v>
      </c>
      <c r="K40" s="22">
        <v>12</v>
      </c>
      <c r="L40" s="19">
        <v>129530.88</v>
      </c>
      <c r="M40" s="21">
        <v>20321</v>
      </c>
      <c r="N40" s="23">
        <v>44981</v>
      </c>
      <c r="O40" s="30" t="s">
        <v>17</v>
      </c>
    </row>
    <row r="41" spans="1:15" s="27" customFormat="1" ht="25.9" customHeight="1" x14ac:dyDescent="0.15">
      <c r="A41" s="17">
        <v>39</v>
      </c>
      <c r="B41" s="17">
        <v>31</v>
      </c>
      <c r="C41" s="18" t="s">
        <v>106</v>
      </c>
      <c r="D41" s="19">
        <v>12.9</v>
      </c>
      <c r="E41" s="19">
        <v>312</v>
      </c>
      <c r="F41" s="20">
        <f t="shared" si="5"/>
        <v>-0.95865384615384619</v>
      </c>
      <c r="G41" s="21">
        <v>2</v>
      </c>
      <c r="H41" s="21">
        <v>1</v>
      </c>
      <c r="I41" s="22">
        <f t="shared" si="4"/>
        <v>2</v>
      </c>
      <c r="J41" s="22">
        <v>1</v>
      </c>
      <c r="K41" s="20" t="s">
        <v>18</v>
      </c>
      <c r="L41" s="19">
        <v>40012.780000000006</v>
      </c>
      <c r="M41" s="21">
        <v>6790</v>
      </c>
      <c r="N41" s="23">
        <v>44678</v>
      </c>
      <c r="O41" s="30" t="s">
        <v>16</v>
      </c>
    </row>
    <row r="42" spans="1:15" s="27" customFormat="1" ht="25.9" customHeight="1" x14ac:dyDescent="0.15">
      <c r="A42" s="6">
        <v>40</v>
      </c>
      <c r="B42" s="19" t="s">
        <v>18</v>
      </c>
      <c r="C42" s="13" t="s">
        <v>129</v>
      </c>
      <c r="D42" s="8">
        <v>10</v>
      </c>
      <c r="E42" s="19" t="s">
        <v>18</v>
      </c>
      <c r="F42" s="20" t="s">
        <v>18</v>
      </c>
      <c r="G42" s="10">
        <v>2</v>
      </c>
      <c r="H42" s="10">
        <v>1</v>
      </c>
      <c r="I42" s="22">
        <f t="shared" si="4"/>
        <v>2</v>
      </c>
      <c r="J42" s="11">
        <v>1</v>
      </c>
      <c r="K42" s="20" t="s">
        <v>18</v>
      </c>
      <c r="L42" s="19">
        <v>121</v>
      </c>
      <c r="M42" s="21">
        <v>21</v>
      </c>
      <c r="N42" s="12">
        <v>45012</v>
      </c>
      <c r="O42" s="34" t="s">
        <v>68</v>
      </c>
    </row>
    <row r="43" spans="1:15" s="45" customFormat="1" ht="25.9" customHeight="1" x14ac:dyDescent="0.2">
      <c r="A43" s="46" t="s">
        <v>85</v>
      </c>
      <c r="B43" s="46"/>
      <c r="C43" s="46" t="s">
        <v>138</v>
      </c>
      <c r="D43" s="47">
        <f>SUBTOTAL(109,Table13245[Pajamos 
(GBO)])</f>
        <v>187126.61000000004</v>
      </c>
      <c r="E43" s="47" t="s">
        <v>134</v>
      </c>
      <c r="F43" s="42">
        <f>(D43-E43)/E43</f>
        <v>-0.22645866834222769</v>
      </c>
      <c r="G43" s="43">
        <f>SUBTOTAL(109,Table13245[Žiūrovų sk. 
(ADM)])</f>
        <v>29395</v>
      </c>
      <c r="H43" s="55"/>
      <c r="I43" s="46"/>
      <c r="J43" s="51"/>
      <c r="K43" s="46"/>
      <c r="L43" s="53"/>
      <c r="M43" s="55"/>
      <c r="N43" s="60"/>
      <c r="O43" s="46"/>
    </row>
    <row r="44" spans="1:15" hidden="1" x14ac:dyDescent="0.15">
      <c r="F44" s="3"/>
      <c r="O44" s="40"/>
    </row>
    <row r="45" spans="1:15" hidden="1" x14ac:dyDescent="0.15">
      <c r="F45" s="3"/>
      <c r="O45" s="40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A617-3856-4C01-98B7-4D749A9E5DEC}">
  <sheetPr>
    <pageSetUpPr fitToPage="1"/>
  </sheetPr>
  <dimension ref="A1:XFC51"/>
  <sheetViews>
    <sheetView topLeftCell="A30" zoomScale="60" zoomScaleNormal="60" workbookViewId="0">
      <selection activeCell="G39" sqref="G39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0" width="20.7109375" style="38" customWidth="1"/>
    <col min="11" max="11" width="20.7109375" style="1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15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9" customHeight="1" x14ac:dyDescent="0.2">
      <c r="A3" s="17">
        <v>1</v>
      </c>
      <c r="B3" s="17" t="s">
        <v>31</v>
      </c>
      <c r="C3" s="25" t="s">
        <v>97</v>
      </c>
      <c r="D3" s="19">
        <v>105870.33</v>
      </c>
      <c r="E3" s="19" t="s">
        <v>18</v>
      </c>
      <c r="F3" s="20" t="s">
        <v>18</v>
      </c>
      <c r="G3" s="21">
        <v>14101</v>
      </c>
      <c r="H3" s="21">
        <v>391</v>
      </c>
      <c r="I3" s="21">
        <f t="shared" ref="I3:I13" si="0">G3/H3</f>
        <v>36.063938618925832</v>
      </c>
      <c r="J3" s="22">
        <v>28</v>
      </c>
      <c r="K3" s="22">
        <v>1</v>
      </c>
      <c r="L3" s="19">
        <v>120044.76</v>
      </c>
      <c r="M3" s="21">
        <v>16003</v>
      </c>
      <c r="N3" s="23">
        <v>45051</v>
      </c>
      <c r="O3" s="30" t="s">
        <v>40</v>
      </c>
    </row>
    <row r="4" spans="1:18" s="24" customFormat="1" ht="25.9" customHeight="1" x14ac:dyDescent="0.2">
      <c r="A4" s="17">
        <v>2</v>
      </c>
      <c r="B4" s="17">
        <v>1</v>
      </c>
      <c r="C4" s="18" t="s">
        <v>50</v>
      </c>
      <c r="D4" s="19">
        <v>26598.080000000002</v>
      </c>
      <c r="E4" s="19">
        <v>74154.19</v>
      </c>
      <c r="F4" s="20">
        <f>(D4-E4)/E4</f>
        <v>-0.64131386237244314</v>
      </c>
      <c r="G4" s="21">
        <v>5315</v>
      </c>
      <c r="H4" s="21">
        <v>296</v>
      </c>
      <c r="I4" s="22">
        <f t="shared" si="0"/>
        <v>17.956081081081081</v>
      </c>
      <c r="J4" s="22">
        <v>14</v>
      </c>
      <c r="K4" s="22">
        <v>3</v>
      </c>
      <c r="L4" s="19">
        <v>199234.19000000003</v>
      </c>
      <c r="M4" s="21">
        <v>39431</v>
      </c>
      <c r="N4" s="23">
        <v>45037</v>
      </c>
      <c r="O4" s="30" t="s">
        <v>51</v>
      </c>
    </row>
    <row r="5" spans="1:18" s="24" customFormat="1" ht="25.9" customHeight="1" x14ac:dyDescent="0.2">
      <c r="A5" s="17">
        <v>3</v>
      </c>
      <c r="B5" s="17">
        <v>2</v>
      </c>
      <c r="C5" s="18" t="s">
        <v>11</v>
      </c>
      <c r="D5" s="19">
        <v>24873.18</v>
      </c>
      <c r="E5" s="19">
        <v>69853.52</v>
      </c>
      <c r="F5" s="20">
        <f>(D5-E5)/E5</f>
        <v>-0.64392374213926518</v>
      </c>
      <c r="G5" s="21">
        <v>4607</v>
      </c>
      <c r="H5" s="21">
        <v>227</v>
      </c>
      <c r="I5" s="22">
        <f t="shared" si="0"/>
        <v>20.295154185022028</v>
      </c>
      <c r="J5" s="22">
        <v>19</v>
      </c>
      <c r="K5" s="22">
        <v>5</v>
      </c>
      <c r="L5" s="19">
        <v>470259.95</v>
      </c>
      <c r="M5" s="21">
        <v>84790</v>
      </c>
      <c r="N5" s="23">
        <v>45023</v>
      </c>
      <c r="O5" s="30" t="s">
        <v>61</v>
      </c>
      <c r="R5" s="17"/>
    </row>
    <row r="6" spans="1:18" s="24" customFormat="1" ht="25.9" customHeight="1" x14ac:dyDescent="0.2">
      <c r="A6" s="17">
        <v>4</v>
      </c>
      <c r="B6" s="6" t="s">
        <v>115</v>
      </c>
      <c r="C6" s="13" t="s">
        <v>116</v>
      </c>
      <c r="D6" s="8">
        <v>12528.33</v>
      </c>
      <c r="E6" s="8" t="s">
        <v>18</v>
      </c>
      <c r="F6" s="9" t="s">
        <v>18</v>
      </c>
      <c r="G6" s="10">
        <v>2726</v>
      </c>
      <c r="H6" s="10">
        <v>139</v>
      </c>
      <c r="I6" s="10">
        <f t="shared" si="0"/>
        <v>19.611510791366907</v>
      </c>
      <c r="J6" s="11">
        <v>16</v>
      </c>
      <c r="K6" s="11">
        <v>1</v>
      </c>
      <c r="L6" s="8">
        <v>12528.33</v>
      </c>
      <c r="M6" s="10">
        <v>2726</v>
      </c>
      <c r="N6" s="12">
        <v>45051</v>
      </c>
      <c r="O6" s="31" t="s">
        <v>117</v>
      </c>
      <c r="R6" s="17"/>
    </row>
    <row r="7" spans="1:18" s="24" customFormat="1" ht="25.9" customHeight="1" x14ac:dyDescent="0.2">
      <c r="A7" s="17">
        <v>5</v>
      </c>
      <c r="B7" s="17">
        <v>4</v>
      </c>
      <c r="C7" s="25" t="s">
        <v>53</v>
      </c>
      <c r="D7" s="28">
        <v>10332.59</v>
      </c>
      <c r="E7" s="28">
        <v>23485.11</v>
      </c>
      <c r="F7" s="20">
        <f>(D7-E7)/E7</f>
        <v>-0.56003655081879544</v>
      </c>
      <c r="G7" s="29">
        <v>1455</v>
      </c>
      <c r="H7" s="21">
        <v>90</v>
      </c>
      <c r="I7" s="10">
        <f t="shared" si="0"/>
        <v>16.166666666666668</v>
      </c>
      <c r="J7" s="22">
        <v>8</v>
      </c>
      <c r="K7" s="22">
        <v>3</v>
      </c>
      <c r="L7" s="28">
        <v>67148.23</v>
      </c>
      <c r="M7" s="29">
        <v>9612</v>
      </c>
      <c r="N7" s="23">
        <v>45037</v>
      </c>
      <c r="O7" s="30" t="s">
        <v>14</v>
      </c>
      <c r="R7" s="17"/>
    </row>
    <row r="8" spans="1:18" s="24" customFormat="1" ht="25.9" customHeight="1" x14ac:dyDescent="0.2">
      <c r="A8" s="17">
        <v>6</v>
      </c>
      <c r="B8" s="17">
        <v>3</v>
      </c>
      <c r="C8" s="18" t="s">
        <v>60</v>
      </c>
      <c r="D8" s="19">
        <v>9180.89</v>
      </c>
      <c r="E8" s="19">
        <v>29938.82</v>
      </c>
      <c r="F8" s="20">
        <f>(D8-E8)/E8</f>
        <v>-0.69334496149146829</v>
      </c>
      <c r="G8" s="21">
        <v>1405</v>
      </c>
      <c r="H8" s="21">
        <v>112</v>
      </c>
      <c r="I8" s="10">
        <f t="shared" si="0"/>
        <v>12.544642857142858</v>
      </c>
      <c r="J8" s="22">
        <v>12</v>
      </c>
      <c r="K8" s="22">
        <v>2</v>
      </c>
      <c r="L8" s="19">
        <v>40701.480000000003</v>
      </c>
      <c r="M8" s="21">
        <v>5588</v>
      </c>
      <c r="N8" s="23">
        <v>45044</v>
      </c>
      <c r="O8" s="30" t="s">
        <v>13</v>
      </c>
      <c r="R8" s="17"/>
    </row>
    <row r="9" spans="1:18" s="24" customFormat="1" ht="25.9" customHeight="1" x14ac:dyDescent="0.2">
      <c r="A9" s="17">
        <v>7</v>
      </c>
      <c r="B9" s="6" t="s">
        <v>57</v>
      </c>
      <c r="C9" s="13" t="s">
        <v>111</v>
      </c>
      <c r="D9" s="8">
        <v>7802.22</v>
      </c>
      <c r="E9" s="8" t="s">
        <v>18</v>
      </c>
      <c r="F9" s="9" t="s">
        <v>18</v>
      </c>
      <c r="G9" s="10">
        <v>968</v>
      </c>
      <c r="H9" s="10">
        <v>8</v>
      </c>
      <c r="I9" s="10">
        <f t="shared" si="0"/>
        <v>121</v>
      </c>
      <c r="J9" s="11">
        <v>8</v>
      </c>
      <c r="K9" s="11">
        <v>0</v>
      </c>
      <c r="L9" s="8">
        <v>7802.22</v>
      </c>
      <c r="M9" s="10">
        <v>968</v>
      </c>
      <c r="N9" s="12" t="s">
        <v>59</v>
      </c>
      <c r="O9" s="36" t="s">
        <v>12</v>
      </c>
      <c r="R9" s="17"/>
    </row>
    <row r="10" spans="1:18" s="24" customFormat="1" ht="25.9" customHeight="1" x14ac:dyDescent="0.2">
      <c r="A10" s="17">
        <v>8</v>
      </c>
      <c r="B10" s="17">
        <v>5</v>
      </c>
      <c r="C10" s="25" t="s">
        <v>90</v>
      </c>
      <c r="D10" s="19">
        <v>7122.05</v>
      </c>
      <c r="E10" s="19">
        <v>20079.349999999999</v>
      </c>
      <c r="F10" s="20">
        <f>(D10-E10)/E10</f>
        <v>-0.64530475339092153</v>
      </c>
      <c r="G10" s="21">
        <v>1485</v>
      </c>
      <c r="H10" s="21">
        <v>116</v>
      </c>
      <c r="I10" s="10">
        <f t="shared" si="0"/>
        <v>12.801724137931034</v>
      </c>
      <c r="J10" s="22">
        <v>18</v>
      </c>
      <c r="K10" s="22">
        <v>2</v>
      </c>
      <c r="L10" s="19">
        <v>27201.399999999998</v>
      </c>
      <c r="M10" s="21">
        <v>5352</v>
      </c>
      <c r="N10" s="23">
        <v>45044</v>
      </c>
      <c r="O10" s="36" t="s">
        <v>16</v>
      </c>
      <c r="R10" s="17"/>
    </row>
    <row r="11" spans="1:18" s="24" customFormat="1" ht="25.9" customHeight="1" x14ac:dyDescent="0.2">
      <c r="A11" s="17">
        <v>9</v>
      </c>
      <c r="B11" s="17">
        <v>7</v>
      </c>
      <c r="C11" s="18" t="s">
        <v>19</v>
      </c>
      <c r="D11" s="19">
        <v>5916.14</v>
      </c>
      <c r="E11" s="19">
        <v>13550.13</v>
      </c>
      <c r="F11" s="20">
        <f>(D11-E11)/E11</f>
        <v>-0.56338869073580844</v>
      </c>
      <c r="G11" s="21">
        <v>823</v>
      </c>
      <c r="H11" s="21">
        <v>50</v>
      </c>
      <c r="I11" s="10">
        <f t="shared" si="0"/>
        <v>16.46</v>
      </c>
      <c r="J11" s="22">
        <v>8</v>
      </c>
      <c r="K11" s="22">
        <v>5</v>
      </c>
      <c r="L11" s="19">
        <v>132145.04</v>
      </c>
      <c r="M11" s="21">
        <v>19055</v>
      </c>
      <c r="N11" s="23">
        <v>45023</v>
      </c>
      <c r="O11" s="30" t="s">
        <v>12</v>
      </c>
      <c r="R11" s="17"/>
    </row>
    <row r="12" spans="1:18" s="24" customFormat="1" ht="25.9" customHeight="1" x14ac:dyDescent="0.2">
      <c r="A12" s="17">
        <v>10</v>
      </c>
      <c r="B12" s="17">
        <v>8</v>
      </c>
      <c r="C12" s="18" t="s">
        <v>20</v>
      </c>
      <c r="D12" s="19">
        <v>4488.45</v>
      </c>
      <c r="E12" s="19">
        <v>8430.66</v>
      </c>
      <c r="F12" s="20">
        <f>(D12-E12)/E12</f>
        <v>-0.46760395983232633</v>
      </c>
      <c r="G12" s="21">
        <v>621</v>
      </c>
      <c r="H12" s="21">
        <v>41</v>
      </c>
      <c r="I12" s="10">
        <f t="shared" si="0"/>
        <v>15.146341463414634</v>
      </c>
      <c r="J12" s="22">
        <v>6</v>
      </c>
      <c r="K12" s="22">
        <v>7</v>
      </c>
      <c r="L12" s="19">
        <v>321052.69</v>
      </c>
      <c r="M12" s="21">
        <v>44031</v>
      </c>
      <c r="N12" s="23">
        <v>45009</v>
      </c>
      <c r="O12" s="30" t="s">
        <v>13</v>
      </c>
      <c r="R12" s="17"/>
    </row>
    <row r="13" spans="1:18" s="24" customFormat="1" ht="25.9" customHeight="1" x14ac:dyDescent="0.2">
      <c r="A13" s="17">
        <v>11</v>
      </c>
      <c r="B13" s="17">
        <v>9</v>
      </c>
      <c r="C13" s="18" t="s">
        <v>21</v>
      </c>
      <c r="D13" s="19">
        <v>3477.22</v>
      </c>
      <c r="E13" s="19">
        <v>7280.78</v>
      </c>
      <c r="F13" s="20">
        <f>(D13-E13)/E13</f>
        <v>-0.52241106035342366</v>
      </c>
      <c r="G13" s="21">
        <v>555</v>
      </c>
      <c r="H13" s="21">
        <v>33</v>
      </c>
      <c r="I13" s="22">
        <f t="shared" si="0"/>
        <v>16.818181818181817</v>
      </c>
      <c r="J13" s="22">
        <v>7</v>
      </c>
      <c r="K13" s="22">
        <v>4</v>
      </c>
      <c r="L13" s="19">
        <v>52698.75</v>
      </c>
      <c r="M13" s="21">
        <v>8422</v>
      </c>
      <c r="N13" s="23">
        <v>45030</v>
      </c>
      <c r="O13" s="30" t="s">
        <v>14</v>
      </c>
      <c r="R13" s="17"/>
    </row>
    <row r="14" spans="1:18" s="24" customFormat="1" ht="25.9" customHeight="1" x14ac:dyDescent="0.2">
      <c r="A14" s="17">
        <v>12</v>
      </c>
      <c r="B14" s="17">
        <v>11</v>
      </c>
      <c r="C14" s="18" t="s">
        <v>22</v>
      </c>
      <c r="D14" s="19">
        <v>3104</v>
      </c>
      <c r="E14" s="19">
        <v>6095</v>
      </c>
      <c r="F14" s="20">
        <f>(D14-E14)/E14</f>
        <v>-0.49073010664479083</v>
      </c>
      <c r="G14" s="21">
        <v>464</v>
      </c>
      <c r="H14" s="21" t="s">
        <v>18</v>
      </c>
      <c r="I14" s="22" t="s">
        <v>18</v>
      </c>
      <c r="J14" s="22">
        <v>9</v>
      </c>
      <c r="K14" s="22">
        <v>4</v>
      </c>
      <c r="L14" s="19">
        <v>52336</v>
      </c>
      <c r="M14" s="21">
        <v>7914</v>
      </c>
      <c r="N14" s="23">
        <v>45030</v>
      </c>
      <c r="O14" s="30" t="s">
        <v>15</v>
      </c>
      <c r="R14" s="17"/>
    </row>
    <row r="15" spans="1:18" s="24" customFormat="1" ht="25.9" customHeight="1" x14ac:dyDescent="0.2">
      <c r="A15" s="17">
        <v>13</v>
      </c>
      <c r="B15" s="17" t="s">
        <v>31</v>
      </c>
      <c r="C15" s="25" t="s">
        <v>102</v>
      </c>
      <c r="D15" s="19">
        <v>2647</v>
      </c>
      <c r="E15" s="19" t="s">
        <v>18</v>
      </c>
      <c r="F15" s="20" t="s">
        <v>18</v>
      </c>
      <c r="G15" s="21">
        <v>425</v>
      </c>
      <c r="H15" s="21">
        <v>58</v>
      </c>
      <c r="I15" s="22">
        <f>G15/H15</f>
        <v>7.3275862068965516</v>
      </c>
      <c r="J15" s="22">
        <v>14</v>
      </c>
      <c r="K15" s="17">
        <v>1</v>
      </c>
      <c r="L15" s="19">
        <v>2926</v>
      </c>
      <c r="M15" s="21">
        <v>518</v>
      </c>
      <c r="N15" s="23">
        <v>45051</v>
      </c>
      <c r="O15" s="36" t="s">
        <v>68</v>
      </c>
      <c r="R15" s="17"/>
    </row>
    <row r="16" spans="1:18" s="24" customFormat="1" ht="25.9" customHeight="1" x14ac:dyDescent="0.2">
      <c r="A16" s="17">
        <v>14</v>
      </c>
      <c r="B16" s="6" t="s">
        <v>31</v>
      </c>
      <c r="C16" s="13" t="s">
        <v>114</v>
      </c>
      <c r="D16" s="8">
        <v>2202.56</v>
      </c>
      <c r="E16" s="8" t="s">
        <v>18</v>
      </c>
      <c r="F16" s="9" t="s">
        <v>18</v>
      </c>
      <c r="G16" s="10">
        <v>416</v>
      </c>
      <c r="H16" s="10" t="s">
        <v>18</v>
      </c>
      <c r="I16" s="10" t="s">
        <v>18</v>
      </c>
      <c r="J16" s="11" t="s">
        <v>18</v>
      </c>
      <c r="K16" s="11">
        <v>1</v>
      </c>
      <c r="L16" s="8">
        <v>2202.56</v>
      </c>
      <c r="M16" s="10">
        <v>416</v>
      </c>
      <c r="N16" s="12">
        <v>45051</v>
      </c>
      <c r="O16" s="34" t="s">
        <v>83</v>
      </c>
      <c r="R16" s="17"/>
    </row>
    <row r="17" spans="1:19" s="24" customFormat="1" ht="25.9" customHeight="1" x14ac:dyDescent="0.2">
      <c r="A17" s="17">
        <v>15</v>
      </c>
      <c r="B17" s="17">
        <v>10</v>
      </c>
      <c r="C17" s="18" t="s">
        <v>58</v>
      </c>
      <c r="D17" s="19">
        <v>1683.9</v>
      </c>
      <c r="E17" s="19">
        <v>6939.87</v>
      </c>
      <c r="F17" s="20">
        <f>(D17-E17)/E17</f>
        <v>-0.75735856723540917</v>
      </c>
      <c r="G17" s="21">
        <v>300</v>
      </c>
      <c r="H17" s="21">
        <v>27</v>
      </c>
      <c r="I17" s="22">
        <f>G17/H17</f>
        <v>11.111111111111111</v>
      </c>
      <c r="J17" s="22">
        <v>8</v>
      </c>
      <c r="K17" s="22">
        <v>2</v>
      </c>
      <c r="L17" s="19">
        <v>9392.27</v>
      </c>
      <c r="M17" s="21">
        <v>1535</v>
      </c>
      <c r="N17" s="23">
        <v>45044</v>
      </c>
      <c r="O17" s="30" t="s">
        <v>16</v>
      </c>
      <c r="R17" s="17"/>
    </row>
    <row r="18" spans="1:19" s="24" customFormat="1" ht="25.9" customHeight="1" x14ac:dyDescent="0.2">
      <c r="A18" s="17">
        <v>16</v>
      </c>
      <c r="B18" s="17">
        <v>23</v>
      </c>
      <c r="C18" s="25" t="s">
        <v>66</v>
      </c>
      <c r="D18" s="28">
        <v>1237</v>
      </c>
      <c r="E18" s="28">
        <v>569</v>
      </c>
      <c r="F18" s="20">
        <f>(D18-E18)/E18</f>
        <v>1.1739894551845342</v>
      </c>
      <c r="G18" s="21">
        <v>222</v>
      </c>
      <c r="H18" s="21">
        <v>4</v>
      </c>
      <c r="I18" s="22">
        <f>G18/H18</f>
        <v>55.5</v>
      </c>
      <c r="J18" s="22">
        <v>2</v>
      </c>
      <c r="K18" s="22">
        <v>2</v>
      </c>
      <c r="L18" s="19">
        <v>14406.27</v>
      </c>
      <c r="M18" s="21">
        <v>2233</v>
      </c>
      <c r="N18" s="23">
        <v>45047</v>
      </c>
      <c r="O18" s="30" t="s">
        <v>61</v>
      </c>
      <c r="R18" s="17"/>
    </row>
    <row r="19" spans="1:19" s="24" customFormat="1" ht="25.9" customHeight="1" x14ac:dyDescent="0.2">
      <c r="A19" s="17">
        <v>17</v>
      </c>
      <c r="B19" s="17">
        <v>12</v>
      </c>
      <c r="C19" s="18" t="s">
        <v>56</v>
      </c>
      <c r="D19" s="19">
        <v>1225</v>
      </c>
      <c r="E19" s="19">
        <v>5782</v>
      </c>
      <c r="F19" s="20">
        <f>(D19-E19)/E19</f>
        <v>-0.78813559322033899</v>
      </c>
      <c r="G19" s="21">
        <v>337</v>
      </c>
      <c r="H19" s="21" t="s">
        <v>18</v>
      </c>
      <c r="I19" s="22" t="s">
        <v>18</v>
      </c>
      <c r="J19" s="22">
        <v>7</v>
      </c>
      <c r="K19" s="22">
        <v>3</v>
      </c>
      <c r="L19" s="19">
        <v>13138</v>
      </c>
      <c r="M19" s="21">
        <v>2806</v>
      </c>
      <c r="N19" s="23">
        <v>45037</v>
      </c>
      <c r="O19" s="30" t="s">
        <v>30</v>
      </c>
      <c r="R19" s="17"/>
    </row>
    <row r="20" spans="1:19" s="24" customFormat="1" ht="25.9" customHeight="1" x14ac:dyDescent="0.2">
      <c r="A20" s="17">
        <v>18</v>
      </c>
      <c r="B20" s="17">
        <v>13</v>
      </c>
      <c r="C20" s="18" t="s">
        <v>26</v>
      </c>
      <c r="D20" s="19">
        <v>1214.6600000000001</v>
      </c>
      <c r="E20" s="19">
        <v>4702.51</v>
      </c>
      <c r="F20" s="20">
        <f>(D20-E20)/E20</f>
        <v>-0.74169964550846257</v>
      </c>
      <c r="G20" s="21">
        <v>196</v>
      </c>
      <c r="H20" s="21">
        <v>20</v>
      </c>
      <c r="I20" s="22">
        <f t="shared" ref="I20:I27" si="1">G20/H20</f>
        <v>9.8000000000000007</v>
      </c>
      <c r="J20" s="22">
        <v>2</v>
      </c>
      <c r="K20" s="22">
        <v>6</v>
      </c>
      <c r="L20" s="19">
        <v>67407.66</v>
      </c>
      <c r="M20" s="21">
        <v>10153</v>
      </c>
      <c r="N20" s="23">
        <v>45016</v>
      </c>
      <c r="O20" s="30" t="s">
        <v>121</v>
      </c>
      <c r="R20" s="17"/>
    </row>
    <row r="21" spans="1:19" s="24" customFormat="1" ht="25.9" customHeight="1" x14ac:dyDescent="0.2">
      <c r="A21" s="17">
        <v>19</v>
      </c>
      <c r="B21" s="17">
        <v>14</v>
      </c>
      <c r="C21" s="18" t="s">
        <v>23</v>
      </c>
      <c r="D21" s="19">
        <v>1173.52</v>
      </c>
      <c r="E21" s="19">
        <v>4599.01</v>
      </c>
      <c r="F21" s="20">
        <f>(D21-E21)/E21</f>
        <v>-0.74483203993903035</v>
      </c>
      <c r="G21" s="21">
        <v>192</v>
      </c>
      <c r="H21" s="21">
        <v>21</v>
      </c>
      <c r="I21" s="22">
        <f t="shared" si="1"/>
        <v>9.1428571428571423</v>
      </c>
      <c r="J21" s="22">
        <v>4</v>
      </c>
      <c r="K21" s="22">
        <v>4</v>
      </c>
      <c r="L21" s="19">
        <v>34884.44</v>
      </c>
      <c r="M21" s="21">
        <v>5462</v>
      </c>
      <c r="N21" s="23">
        <v>45030</v>
      </c>
      <c r="O21" s="30" t="s">
        <v>12</v>
      </c>
      <c r="R21" s="17"/>
    </row>
    <row r="22" spans="1:19" s="24" customFormat="1" ht="25.9" customHeight="1" x14ac:dyDescent="0.2">
      <c r="A22" s="17">
        <v>20</v>
      </c>
      <c r="B22" s="9" t="s">
        <v>18</v>
      </c>
      <c r="C22" s="13" t="s">
        <v>119</v>
      </c>
      <c r="D22" s="8">
        <v>1076</v>
      </c>
      <c r="E22" s="8" t="s">
        <v>18</v>
      </c>
      <c r="F22" s="9" t="s">
        <v>18</v>
      </c>
      <c r="G22" s="10">
        <v>415</v>
      </c>
      <c r="H22" s="10">
        <v>9</v>
      </c>
      <c r="I22" s="22">
        <f t="shared" si="1"/>
        <v>46.111111111111114</v>
      </c>
      <c r="J22" s="11">
        <v>2</v>
      </c>
      <c r="K22" s="9" t="s">
        <v>18</v>
      </c>
      <c r="L22" s="8">
        <v>4537.8</v>
      </c>
      <c r="M22" s="10">
        <v>1084</v>
      </c>
      <c r="N22" s="12">
        <v>44967</v>
      </c>
      <c r="O22" s="31" t="s">
        <v>117</v>
      </c>
      <c r="R22" s="17"/>
    </row>
    <row r="23" spans="1:19" s="27" customFormat="1" ht="25.9" customHeight="1" x14ac:dyDescent="0.15">
      <c r="A23" s="17">
        <v>21</v>
      </c>
      <c r="B23" s="17">
        <v>32</v>
      </c>
      <c r="C23" s="25" t="s">
        <v>79</v>
      </c>
      <c r="D23" s="19">
        <v>816.54000000000008</v>
      </c>
      <c r="E23" s="19">
        <v>182.9</v>
      </c>
      <c r="F23" s="20">
        <f>(D23-E23)/E23</f>
        <v>3.4644067796610174</v>
      </c>
      <c r="G23" s="21">
        <v>155</v>
      </c>
      <c r="H23" s="21">
        <v>6</v>
      </c>
      <c r="I23" s="22">
        <f t="shared" si="1"/>
        <v>25.833333333333332</v>
      </c>
      <c r="J23" s="22">
        <v>3</v>
      </c>
      <c r="K23" s="22">
        <v>7</v>
      </c>
      <c r="L23" s="19">
        <v>44490</v>
      </c>
      <c r="M23" s="21">
        <v>5137</v>
      </c>
      <c r="N23" s="23">
        <v>45012</v>
      </c>
      <c r="O23" s="36" t="s">
        <v>68</v>
      </c>
      <c r="R23" s="17"/>
      <c r="S23" s="24"/>
    </row>
    <row r="24" spans="1:19" s="27" customFormat="1" ht="25.9" customHeight="1" x14ac:dyDescent="0.15">
      <c r="A24" s="17">
        <v>22</v>
      </c>
      <c r="B24" s="17">
        <v>25</v>
      </c>
      <c r="C24" s="25" t="s">
        <v>67</v>
      </c>
      <c r="D24" s="28">
        <v>759.2</v>
      </c>
      <c r="E24" s="28">
        <v>445.1</v>
      </c>
      <c r="F24" s="20">
        <f>(D24-E24)/E24</f>
        <v>0.70568411592900471</v>
      </c>
      <c r="G24" s="29">
        <v>131</v>
      </c>
      <c r="H24" s="21">
        <v>8</v>
      </c>
      <c r="I24" s="22">
        <f t="shared" si="1"/>
        <v>16.375</v>
      </c>
      <c r="J24" s="22">
        <v>3</v>
      </c>
      <c r="K24" s="22">
        <v>7</v>
      </c>
      <c r="L24" s="28">
        <v>54297</v>
      </c>
      <c r="M24" s="29">
        <v>7157</v>
      </c>
      <c r="N24" s="23">
        <v>45012</v>
      </c>
      <c r="O24" s="36" t="s">
        <v>68</v>
      </c>
    </row>
    <row r="25" spans="1:19" s="27" customFormat="1" ht="25.9" customHeight="1" x14ac:dyDescent="0.15">
      <c r="A25" s="17">
        <v>23</v>
      </c>
      <c r="B25" s="17">
        <v>18</v>
      </c>
      <c r="C25" s="18" t="s">
        <v>36</v>
      </c>
      <c r="D25" s="19">
        <v>681.7</v>
      </c>
      <c r="E25" s="19">
        <v>1278.4000000000001</v>
      </c>
      <c r="F25" s="20">
        <f>(D25-E25)/E25</f>
        <v>-0.4667553191489362</v>
      </c>
      <c r="G25" s="21">
        <v>99</v>
      </c>
      <c r="H25" s="21">
        <v>11</v>
      </c>
      <c r="I25" s="22">
        <f t="shared" si="1"/>
        <v>9</v>
      </c>
      <c r="J25" s="22">
        <v>1</v>
      </c>
      <c r="K25" s="22">
        <v>10</v>
      </c>
      <c r="L25" s="19">
        <v>227769.02000000005</v>
      </c>
      <c r="M25" s="21">
        <v>35683</v>
      </c>
      <c r="N25" s="23">
        <v>44988</v>
      </c>
      <c r="O25" s="30" t="s">
        <v>39</v>
      </c>
    </row>
    <row r="26" spans="1:19" s="27" customFormat="1" ht="25.9" customHeight="1" x14ac:dyDescent="0.15">
      <c r="A26" s="17">
        <v>24</v>
      </c>
      <c r="B26" s="17">
        <v>40</v>
      </c>
      <c r="C26" s="25" t="s">
        <v>80</v>
      </c>
      <c r="D26" s="19">
        <v>661.1</v>
      </c>
      <c r="E26" s="19">
        <v>72.099999999999994</v>
      </c>
      <c r="F26" s="20">
        <f>(D26-E26)/E26</f>
        <v>8.1692094313453545</v>
      </c>
      <c r="G26" s="21">
        <v>107</v>
      </c>
      <c r="H26" s="21">
        <v>5</v>
      </c>
      <c r="I26" s="22">
        <f t="shared" si="1"/>
        <v>21.4</v>
      </c>
      <c r="J26" s="22">
        <v>3</v>
      </c>
      <c r="K26" s="22">
        <v>7</v>
      </c>
      <c r="L26" s="19">
        <v>9283</v>
      </c>
      <c r="M26" s="21">
        <v>1692</v>
      </c>
      <c r="N26" s="23">
        <v>45012</v>
      </c>
      <c r="O26" s="36" t="s">
        <v>68</v>
      </c>
    </row>
    <row r="27" spans="1:19" s="27" customFormat="1" ht="25.9" customHeight="1" x14ac:dyDescent="0.15">
      <c r="A27" s="17">
        <v>25</v>
      </c>
      <c r="B27" s="6" t="s">
        <v>31</v>
      </c>
      <c r="C27" s="13" t="s">
        <v>110</v>
      </c>
      <c r="D27" s="8">
        <v>645.95000000000005</v>
      </c>
      <c r="E27" s="8" t="s">
        <v>18</v>
      </c>
      <c r="F27" s="9" t="s">
        <v>18</v>
      </c>
      <c r="G27" s="10">
        <v>118</v>
      </c>
      <c r="H27" s="10">
        <v>16</v>
      </c>
      <c r="I27" s="22">
        <f t="shared" si="1"/>
        <v>7.375</v>
      </c>
      <c r="J27" s="11">
        <v>6</v>
      </c>
      <c r="K27" s="11">
        <v>1</v>
      </c>
      <c r="L27" s="8">
        <v>645.95000000000005</v>
      </c>
      <c r="M27" s="10">
        <v>118</v>
      </c>
      <c r="N27" s="12">
        <v>45052</v>
      </c>
      <c r="O27" s="31" t="s">
        <v>30</v>
      </c>
    </row>
    <row r="28" spans="1:19" s="27" customFormat="1" ht="25.9" customHeight="1" x14ac:dyDescent="0.15">
      <c r="A28" s="17">
        <v>26</v>
      </c>
      <c r="B28" s="6" t="s">
        <v>31</v>
      </c>
      <c r="C28" s="13" t="s">
        <v>107</v>
      </c>
      <c r="D28" s="8">
        <v>594.53</v>
      </c>
      <c r="E28" s="8" t="s">
        <v>18</v>
      </c>
      <c r="F28" s="9" t="s">
        <v>18</v>
      </c>
      <c r="G28" s="10">
        <v>93</v>
      </c>
      <c r="H28" s="10" t="s">
        <v>18</v>
      </c>
      <c r="I28" s="10" t="s">
        <v>18</v>
      </c>
      <c r="J28" s="11">
        <v>2</v>
      </c>
      <c r="K28" s="11">
        <v>1</v>
      </c>
      <c r="L28" s="8">
        <v>594.53</v>
      </c>
      <c r="M28" s="10">
        <v>93</v>
      </c>
      <c r="N28" s="12">
        <v>45051</v>
      </c>
      <c r="O28" s="31" t="s">
        <v>100</v>
      </c>
    </row>
    <row r="29" spans="1:19" s="27" customFormat="1" ht="25.9" customHeight="1" x14ac:dyDescent="0.15">
      <c r="A29" s="17">
        <v>27</v>
      </c>
      <c r="B29" s="17">
        <v>19</v>
      </c>
      <c r="C29" s="25" t="s">
        <v>94</v>
      </c>
      <c r="D29" s="19">
        <v>524.70000000000005</v>
      </c>
      <c r="E29" s="19">
        <v>1246.2</v>
      </c>
      <c r="F29" s="20">
        <f>(D29-E29)/E29</f>
        <v>-0.57896003851709199</v>
      </c>
      <c r="G29" s="21">
        <v>91</v>
      </c>
      <c r="H29" s="21">
        <v>12</v>
      </c>
      <c r="I29" s="22">
        <f t="shared" ref="I29:I38" si="2">G29/H29</f>
        <v>7.583333333333333</v>
      </c>
      <c r="J29" s="22">
        <v>6</v>
      </c>
      <c r="K29" s="22">
        <v>3</v>
      </c>
      <c r="L29" s="19">
        <v>2243.1000000000004</v>
      </c>
      <c r="M29" s="21">
        <v>393</v>
      </c>
      <c r="N29" s="23">
        <v>45043</v>
      </c>
      <c r="O29" s="36" t="s">
        <v>95</v>
      </c>
    </row>
    <row r="30" spans="1:19" s="27" customFormat="1" ht="25.9" customHeight="1" x14ac:dyDescent="0.15">
      <c r="A30" s="17">
        <v>28</v>
      </c>
      <c r="B30" s="9" t="s">
        <v>18</v>
      </c>
      <c r="C30" s="13" t="s">
        <v>118</v>
      </c>
      <c r="D30" s="8">
        <v>524</v>
      </c>
      <c r="E30" s="8" t="s">
        <v>18</v>
      </c>
      <c r="F30" s="9" t="s">
        <v>18</v>
      </c>
      <c r="G30" s="10">
        <v>144</v>
      </c>
      <c r="H30" s="10">
        <v>2</v>
      </c>
      <c r="I30" s="10">
        <f t="shared" si="2"/>
        <v>72</v>
      </c>
      <c r="J30" s="11">
        <v>1</v>
      </c>
      <c r="K30" s="9" t="s">
        <v>18</v>
      </c>
      <c r="L30" s="8">
        <v>2830.94</v>
      </c>
      <c r="M30" s="10">
        <v>627</v>
      </c>
      <c r="N30" s="12">
        <v>45016</v>
      </c>
      <c r="O30" s="31" t="s">
        <v>117</v>
      </c>
    </row>
    <row r="31" spans="1:19" s="27" customFormat="1" ht="25.9" customHeight="1" x14ac:dyDescent="0.15">
      <c r="A31" s="17">
        <v>29</v>
      </c>
      <c r="B31" s="6" t="s">
        <v>57</v>
      </c>
      <c r="C31" s="13" t="s">
        <v>112</v>
      </c>
      <c r="D31" s="8">
        <v>509.48</v>
      </c>
      <c r="E31" s="8" t="s">
        <v>18</v>
      </c>
      <c r="F31" s="9" t="s">
        <v>18</v>
      </c>
      <c r="G31" s="10">
        <v>81</v>
      </c>
      <c r="H31" s="10">
        <v>6</v>
      </c>
      <c r="I31" s="10">
        <f t="shared" si="2"/>
        <v>13.5</v>
      </c>
      <c r="J31" s="11">
        <v>6</v>
      </c>
      <c r="K31" s="11">
        <v>0</v>
      </c>
      <c r="L31" s="8">
        <v>509.48</v>
      </c>
      <c r="M31" s="10">
        <v>81</v>
      </c>
      <c r="N31" s="12" t="s">
        <v>59</v>
      </c>
      <c r="O31" s="34" t="s">
        <v>13</v>
      </c>
    </row>
    <row r="32" spans="1:19" s="27" customFormat="1" ht="25.9" customHeight="1" x14ac:dyDescent="0.15">
      <c r="A32" s="17">
        <v>30</v>
      </c>
      <c r="B32" s="17">
        <v>21</v>
      </c>
      <c r="C32" s="18" t="s">
        <v>41</v>
      </c>
      <c r="D32" s="19">
        <v>312.16000000000003</v>
      </c>
      <c r="E32" s="19">
        <v>979.58</v>
      </c>
      <c r="F32" s="20">
        <f t="shared" ref="F32:F39" si="3">(D32-E32)/E32</f>
        <v>-0.68133281610486129</v>
      </c>
      <c r="G32" s="21">
        <v>45</v>
      </c>
      <c r="H32" s="21">
        <v>4</v>
      </c>
      <c r="I32" s="10">
        <f t="shared" si="2"/>
        <v>11.25</v>
      </c>
      <c r="J32" s="22">
        <v>2</v>
      </c>
      <c r="K32" s="22">
        <v>4</v>
      </c>
      <c r="L32" s="19">
        <v>8531.85</v>
      </c>
      <c r="M32" s="21">
        <v>1396</v>
      </c>
      <c r="N32" s="23">
        <v>45030</v>
      </c>
      <c r="O32" s="30" t="s">
        <v>46</v>
      </c>
    </row>
    <row r="33" spans="1:15" s="27" customFormat="1" ht="25.9" customHeight="1" x14ac:dyDescent="0.15">
      <c r="A33" s="17">
        <v>31</v>
      </c>
      <c r="B33" s="17">
        <v>34</v>
      </c>
      <c r="C33" s="18" t="s">
        <v>106</v>
      </c>
      <c r="D33" s="19">
        <v>312</v>
      </c>
      <c r="E33" s="19">
        <v>140.4</v>
      </c>
      <c r="F33" s="20">
        <f t="shared" si="3"/>
        <v>1.2222222222222221</v>
      </c>
      <c r="G33" s="21">
        <v>58</v>
      </c>
      <c r="H33" s="21">
        <v>3</v>
      </c>
      <c r="I33" s="10">
        <f t="shared" si="2"/>
        <v>19.333333333333332</v>
      </c>
      <c r="J33" s="22">
        <v>3</v>
      </c>
      <c r="K33" s="9" t="s">
        <v>18</v>
      </c>
      <c r="L33" s="19">
        <v>39999.880000000005</v>
      </c>
      <c r="M33" s="21">
        <v>6788</v>
      </c>
      <c r="N33" s="23">
        <v>44678</v>
      </c>
      <c r="O33" s="30" t="s">
        <v>16</v>
      </c>
    </row>
    <row r="34" spans="1:15" s="27" customFormat="1" ht="25.9" customHeight="1" x14ac:dyDescent="0.15">
      <c r="A34" s="17">
        <v>32</v>
      </c>
      <c r="B34" s="17">
        <v>17</v>
      </c>
      <c r="C34" s="25" t="s">
        <v>43</v>
      </c>
      <c r="D34" s="19">
        <v>277.7</v>
      </c>
      <c r="E34" s="19">
        <v>2159</v>
      </c>
      <c r="F34" s="20">
        <f t="shared" si="3"/>
        <v>-0.87137563686892072</v>
      </c>
      <c r="G34" s="21">
        <v>43</v>
      </c>
      <c r="H34" s="21">
        <v>3</v>
      </c>
      <c r="I34" s="21">
        <f t="shared" si="2"/>
        <v>14.333333333333334</v>
      </c>
      <c r="J34" s="22">
        <v>2</v>
      </c>
      <c r="K34" s="22">
        <v>11</v>
      </c>
      <c r="L34" s="19">
        <v>129454.68</v>
      </c>
      <c r="M34" s="21">
        <v>20310</v>
      </c>
      <c r="N34" s="23">
        <v>44981</v>
      </c>
      <c r="O34" s="30" t="s">
        <v>17</v>
      </c>
    </row>
    <row r="35" spans="1:15" s="27" customFormat="1" ht="25.9" customHeight="1" x14ac:dyDescent="0.15">
      <c r="A35" s="17">
        <v>33</v>
      </c>
      <c r="B35" s="17">
        <v>16</v>
      </c>
      <c r="C35" s="18" t="s">
        <v>52</v>
      </c>
      <c r="D35" s="28">
        <v>249.04</v>
      </c>
      <c r="E35" s="28">
        <v>2348.75</v>
      </c>
      <c r="F35" s="20">
        <f t="shared" si="3"/>
        <v>-0.89396913251729648</v>
      </c>
      <c r="G35" s="29">
        <v>39</v>
      </c>
      <c r="H35" s="21">
        <v>7</v>
      </c>
      <c r="I35" s="10">
        <f t="shared" si="2"/>
        <v>5.5714285714285712</v>
      </c>
      <c r="J35" s="22">
        <v>2</v>
      </c>
      <c r="K35" s="22">
        <v>3</v>
      </c>
      <c r="L35" s="28">
        <v>7674.4</v>
      </c>
      <c r="M35" s="29">
        <v>1258</v>
      </c>
      <c r="N35" s="23">
        <v>45037</v>
      </c>
      <c r="O35" s="30" t="s">
        <v>16</v>
      </c>
    </row>
    <row r="36" spans="1:15" ht="25.9" customHeight="1" x14ac:dyDescent="0.15">
      <c r="A36" s="17">
        <v>34</v>
      </c>
      <c r="B36" s="17">
        <v>24</v>
      </c>
      <c r="C36" s="18" t="s">
        <v>25</v>
      </c>
      <c r="D36" s="19">
        <v>224.32</v>
      </c>
      <c r="E36" s="19">
        <v>473.79</v>
      </c>
      <c r="F36" s="20">
        <f t="shared" si="3"/>
        <v>-0.52654129466641342</v>
      </c>
      <c r="G36" s="21">
        <v>32</v>
      </c>
      <c r="H36" s="21">
        <v>2</v>
      </c>
      <c r="I36" s="10">
        <f t="shared" si="2"/>
        <v>16</v>
      </c>
      <c r="J36" s="22">
        <v>1</v>
      </c>
      <c r="K36" s="22">
        <v>5</v>
      </c>
      <c r="L36" s="19">
        <v>33742.620000000003</v>
      </c>
      <c r="M36" s="21">
        <v>5143</v>
      </c>
      <c r="N36" s="23">
        <v>45023</v>
      </c>
      <c r="O36" s="30" t="s">
        <v>16</v>
      </c>
    </row>
    <row r="37" spans="1:15" ht="25.9" customHeight="1" x14ac:dyDescent="0.15">
      <c r="A37" s="17">
        <v>35</v>
      </c>
      <c r="B37" s="17">
        <v>28</v>
      </c>
      <c r="C37" s="18" t="s">
        <v>35</v>
      </c>
      <c r="D37" s="19">
        <v>212.8</v>
      </c>
      <c r="E37" s="19">
        <v>302.10000000000002</v>
      </c>
      <c r="F37" s="20">
        <f t="shared" si="3"/>
        <v>-0.29559748427672955</v>
      </c>
      <c r="G37" s="21">
        <v>69</v>
      </c>
      <c r="H37" s="21">
        <v>4</v>
      </c>
      <c r="I37" s="10">
        <f t="shared" si="2"/>
        <v>17.25</v>
      </c>
      <c r="J37" s="22">
        <v>3</v>
      </c>
      <c r="K37" s="22">
        <v>4</v>
      </c>
      <c r="L37" s="19">
        <v>1279.5</v>
      </c>
      <c r="M37" s="21">
        <v>279</v>
      </c>
      <c r="N37" s="23">
        <v>45030</v>
      </c>
      <c r="O37" s="30" t="s">
        <v>30</v>
      </c>
    </row>
    <row r="38" spans="1:15" ht="25.9" customHeight="1" x14ac:dyDescent="0.15">
      <c r="A38" s="17">
        <v>36</v>
      </c>
      <c r="B38" s="17">
        <v>20</v>
      </c>
      <c r="C38" s="18" t="s">
        <v>37</v>
      </c>
      <c r="D38" s="19">
        <v>204.5</v>
      </c>
      <c r="E38" s="19">
        <v>1151</v>
      </c>
      <c r="F38" s="20">
        <f t="shared" si="3"/>
        <v>-0.82232841007819291</v>
      </c>
      <c r="G38" s="21">
        <v>30</v>
      </c>
      <c r="H38" s="21">
        <v>3</v>
      </c>
      <c r="I38" s="10">
        <f t="shared" si="2"/>
        <v>10</v>
      </c>
      <c r="J38" s="22">
        <v>2</v>
      </c>
      <c r="K38" s="22">
        <v>12</v>
      </c>
      <c r="L38" s="19">
        <v>276109.63</v>
      </c>
      <c r="M38" s="21">
        <v>46329</v>
      </c>
      <c r="N38" s="23">
        <v>44973</v>
      </c>
      <c r="O38" s="30" t="s">
        <v>13</v>
      </c>
    </row>
    <row r="39" spans="1:15" s="27" customFormat="1" ht="25.9" customHeight="1" x14ac:dyDescent="0.15">
      <c r="A39" s="17">
        <v>37</v>
      </c>
      <c r="B39" s="17">
        <v>15</v>
      </c>
      <c r="C39" s="13" t="s">
        <v>99</v>
      </c>
      <c r="D39" s="8">
        <v>192.55</v>
      </c>
      <c r="E39" s="8">
        <v>3752.95</v>
      </c>
      <c r="F39" s="20">
        <f t="shared" si="3"/>
        <v>-0.94869369429382211</v>
      </c>
      <c r="G39" s="10">
        <v>31</v>
      </c>
      <c r="H39" s="10" t="s">
        <v>18</v>
      </c>
      <c r="I39" s="10" t="s">
        <v>18</v>
      </c>
      <c r="J39" s="11">
        <v>2</v>
      </c>
      <c r="K39" s="11">
        <v>2</v>
      </c>
      <c r="L39" s="19">
        <v>3945.5</v>
      </c>
      <c r="M39" s="21">
        <v>624</v>
      </c>
      <c r="N39" s="12">
        <v>45044</v>
      </c>
      <c r="O39" s="34" t="s">
        <v>100</v>
      </c>
    </row>
    <row r="40" spans="1:15" ht="25.9" customHeight="1" x14ac:dyDescent="0.15">
      <c r="A40" s="17">
        <v>38</v>
      </c>
      <c r="B40" s="9" t="s">
        <v>18</v>
      </c>
      <c r="C40" s="13" t="s">
        <v>113</v>
      </c>
      <c r="D40" s="8">
        <v>85</v>
      </c>
      <c r="E40" s="8" t="s">
        <v>18</v>
      </c>
      <c r="F40" s="9" t="s">
        <v>18</v>
      </c>
      <c r="G40" s="10">
        <v>15</v>
      </c>
      <c r="H40" s="10">
        <v>1</v>
      </c>
      <c r="I40" s="10">
        <f t="shared" ref="I40:I48" si="4">G40/H40</f>
        <v>15</v>
      </c>
      <c r="J40" s="11">
        <v>1</v>
      </c>
      <c r="K40" s="9" t="s">
        <v>18</v>
      </c>
      <c r="L40" s="8">
        <v>14177.7</v>
      </c>
      <c r="M40" s="10">
        <v>2592</v>
      </c>
      <c r="N40" s="12">
        <v>44897</v>
      </c>
      <c r="O40" s="34" t="s">
        <v>89</v>
      </c>
    </row>
    <row r="41" spans="1:15" ht="25.9" customHeight="1" x14ac:dyDescent="0.15">
      <c r="A41" s="17">
        <v>39</v>
      </c>
      <c r="B41" s="17">
        <v>47</v>
      </c>
      <c r="C41" s="25" t="s">
        <v>81</v>
      </c>
      <c r="D41" s="19">
        <v>73.8</v>
      </c>
      <c r="E41" s="19">
        <v>13</v>
      </c>
      <c r="F41" s="20">
        <f>(D41-E41)/E41</f>
        <v>4.6769230769230763</v>
      </c>
      <c r="G41" s="21">
        <v>14</v>
      </c>
      <c r="H41" s="21">
        <v>1</v>
      </c>
      <c r="I41" s="10">
        <f t="shared" si="4"/>
        <v>14</v>
      </c>
      <c r="J41" s="22">
        <v>1</v>
      </c>
      <c r="K41" s="21" t="s">
        <v>18</v>
      </c>
      <c r="L41" s="19">
        <v>810</v>
      </c>
      <c r="M41" s="21">
        <v>164</v>
      </c>
      <c r="N41" s="23">
        <v>45012</v>
      </c>
      <c r="O41" s="36" t="s">
        <v>68</v>
      </c>
    </row>
    <row r="42" spans="1:15" ht="25.9" customHeight="1" x14ac:dyDescent="0.15">
      <c r="A42" s="17">
        <v>40</v>
      </c>
      <c r="B42" s="6">
        <v>30</v>
      </c>
      <c r="C42" s="13" t="s">
        <v>108</v>
      </c>
      <c r="D42" s="8">
        <v>69</v>
      </c>
      <c r="E42" s="8" t="s">
        <v>18</v>
      </c>
      <c r="F42" s="9" t="s">
        <v>18</v>
      </c>
      <c r="G42" s="10">
        <v>13</v>
      </c>
      <c r="H42" s="10">
        <v>1</v>
      </c>
      <c r="I42" s="10">
        <f t="shared" si="4"/>
        <v>13</v>
      </c>
      <c r="J42" s="11">
        <v>1</v>
      </c>
      <c r="K42" s="10" t="s">
        <v>18</v>
      </c>
      <c r="L42" s="19">
        <v>4776</v>
      </c>
      <c r="M42" s="21">
        <v>1014</v>
      </c>
      <c r="N42" s="12">
        <v>43987</v>
      </c>
      <c r="O42" s="34" t="s">
        <v>68</v>
      </c>
    </row>
    <row r="43" spans="1:15" ht="25.9" customHeight="1" x14ac:dyDescent="0.15">
      <c r="A43" s="17">
        <v>41</v>
      </c>
      <c r="B43" s="17">
        <v>46</v>
      </c>
      <c r="C43" s="25" t="s">
        <v>73</v>
      </c>
      <c r="D43" s="19">
        <v>65</v>
      </c>
      <c r="E43" s="19">
        <v>15</v>
      </c>
      <c r="F43" s="20">
        <f>(D43-E43)/E43</f>
        <v>3.3333333333333335</v>
      </c>
      <c r="G43" s="21">
        <v>11</v>
      </c>
      <c r="H43" s="21">
        <v>1</v>
      </c>
      <c r="I43" s="10">
        <f t="shared" si="4"/>
        <v>11</v>
      </c>
      <c r="J43" s="22">
        <v>1</v>
      </c>
      <c r="K43" s="17">
        <v>7</v>
      </c>
      <c r="L43" s="19">
        <v>1024</v>
      </c>
      <c r="M43" s="21">
        <v>204</v>
      </c>
      <c r="N43" s="23">
        <v>45012</v>
      </c>
      <c r="O43" s="36" t="s">
        <v>68</v>
      </c>
    </row>
    <row r="44" spans="1:15" ht="25.9" customHeight="1" x14ac:dyDescent="0.15">
      <c r="A44" s="17">
        <v>42</v>
      </c>
      <c r="B44" s="17">
        <v>36</v>
      </c>
      <c r="C44" s="25" t="s">
        <v>72</v>
      </c>
      <c r="D44" s="19">
        <v>48</v>
      </c>
      <c r="E44" s="19">
        <v>112.7</v>
      </c>
      <c r="F44" s="20">
        <f>(D44-E44)/E44</f>
        <v>-0.57409050576752441</v>
      </c>
      <c r="G44" s="21">
        <v>7</v>
      </c>
      <c r="H44" s="21">
        <v>1</v>
      </c>
      <c r="I44" s="10">
        <f t="shared" si="4"/>
        <v>7</v>
      </c>
      <c r="J44" s="22">
        <v>1</v>
      </c>
      <c r="K44" s="20" t="s">
        <v>18</v>
      </c>
      <c r="L44" s="19">
        <v>126361</v>
      </c>
      <c r="M44" s="21">
        <v>18974</v>
      </c>
      <c r="N44" s="23">
        <v>44967</v>
      </c>
      <c r="O44" s="36" t="s">
        <v>68</v>
      </c>
    </row>
    <row r="45" spans="1:15" ht="25.9" customHeight="1" x14ac:dyDescent="0.15">
      <c r="A45" s="17">
        <v>43</v>
      </c>
      <c r="B45" s="17">
        <v>35</v>
      </c>
      <c r="C45" s="25" t="s">
        <v>75</v>
      </c>
      <c r="D45" s="19">
        <v>42.5</v>
      </c>
      <c r="E45" s="19">
        <v>136.5</v>
      </c>
      <c r="F45" s="20">
        <f>(D45-E45)/E45</f>
        <v>-0.68864468864468864</v>
      </c>
      <c r="G45" s="21">
        <v>7</v>
      </c>
      <c r="H45" s="21">
        <v>2</v>
      </c>
      <c r="I45" s="10">
        <f t="shared" si="4"/>
        <v>3.5</v>
      </c>
      <c r="J45" s="22">
        <v>1</v>
      </c>
      <c r="K45" s="22">
        <v>7</v>
      </c>
      <c r="L45" s="19">
        <v>9233</v>
      </c>
      <c r="M45" s="21">
        <v>1590</v>
      </c>
      <c r="N45" s="23">
        <v>45012</v>
      </c>
      <c r="O45" s="36" t="s">
        <v>68</v>
      </c>
    </row>
    <row r="46" spans="1:15" ht="25.9" customHeight="1" x14ac:dyDescent="0.15">
      <c r="A46" s="17">
        <v>44</v>
      </c>
      <c r="B46" s="17">
        <v>43</v>
      </c>
      <c r="C46" s="25" t="s">
        <v>88</v>
      </c>
      <c r="D46" s="28">
        <v>30.8</v>
      </c>
      <c r="E46" s="19">
        <v>38.200000000000003</v>
      </c>
      <c r="F46" s="20">
        <f>(D46-E46)/E46</f>
        <v>-0.19371727748691103</v>
      </c>
      <c r="G46" s="29">
        <v>6</v>
      </c>
      <c r="H46" s="21">
        <v>4</v>
      </c>
      <c r="I46" s="10">
        <f t="shared" si="4"/>
        <v>1.5</v>
      </c>
      <c r="J46" s="22">
        <v>3</v>
      </c>
      <c r="K46" s="22">
        <v>2</v>
      </c>
      <c r="L46" s="28">
        <v>166.8</v>
      </c>
      <c r="M46" s="29">
        <v>28</v>
      </c>
      <c r="N46" s="23">
        <v>45044</v>
      </c>
      <c r="O46" s="36" t="s">
        <v>89</v>
      </c>
    </row>
    <row r="47" spans="1:15" ht="25.9" customHeight="1" x14ac:dyDescent="0.15">
      <c r="A47" s="17">
        <v>45</v>
      </c>
      <c r="B47" s="6">
        <v>31</v>
      </c>
      <c r="C47" s="13" t="s">
        <v>78</v>
      </c>
      <c r="D47" s="8">
        <v>25.8</v>
      </c>
      <c r="E47" s="8" t="s">
        <v>18</v>
      </c>
      <c r="F47" s="9" t="s">
        <v>18</v>
      </c>
      <c r="G47" s="10">
        <v>5</v>
      </c>
      <c r="H47" s="10">
        <v>1</v>
      </c>
      <c r="I47" s="10">
        <f t="shared" si="4"/>
        <v>5</v>
      </c>
      <c r="J47" s="11">
        <v>1</v>
      </c>
      <c r="K47" s="10">
        <v>7</v>
      </c>
      <c r="L47" s="8">
        <v>21792</v>
      </c>
      <c r="M47" s="10">
        <v>2589</v>
      </c>
      <c r="N47" s="12">
        <v>45012</v>
      </c>
      <c r="O47" s="34" t="s">
        <v>68</v>
      </c>
    </row>
    <row r="48" spans="1:15" ht="25.9" customHeight="1" x14ac:dyDescent="0.15">
      <c r="A48" s="17">
        <v>46</v>
      </c>
      <c r="B48" s="17">
        <v>44</v>
      </c>
      <c r="C48" s="25" t="s">
        <v>76</v>
      </c>
      <c r="D48" s="19">
        <v>14</v>
      </c>
      <c r="E48" s="19">
        <v>21.4</v>
      </c>
      <c r="F48" s="20">
        <f>(D48-E48)/E48</f>
        <v>-0.34579439252336447</v>
      </c>
      <c r="G48" s="21">
        <v>4</v>
      </c>
      <c r="H48" s="21">
        <v>1</v>
      </c>
      <c r="I48" s="10">
        <f t="shared" si="4"/>
        <v>4</v>
      </c>
      <c r="J48" s="22">
        <v>1</v>
      </c>
      <c r="K48" s="22">
        <v>7</v>
      </c>
      <c r="L48" s="19">
        <v>19016</v>
      </c>
      <c r="M48" s="21">
        <v>2145</v>
      </c>
      <c r="N48" s="23">
        <v>45012</v>
      </c>
      <c r="O48" s="36" t="s">
        <v>68</v>
      </c>
    </row>
    <row r="49" spans="1:15" s="45" customFormat="1" ht="25.9" customHeight="1" x14ac:dyDescent="0.2">
      <c r="A49" s="46" t="s">
        <v>85</v>
      </c>
      <c r="B49" s="46"/>
      <c r="C49" s="46" t="s">
        <v>122</v>
      </c>
      <c r="D49" s="47">
        <f>SUBTOTAL(109,Table1324[Pajamos 
(GBO)])</f>
        <v>241909.29</v>
      </c>
      <c r="E49" s="47" t="s">
        <v>120</v>
      </c>
      <c r="F49" s="42">
        <f>(D49-E49)/E49</f>
        <v>-0.21287308187888015</v>
      </c>
      <c r="G49" s="43">
        <f>SUBTOTAL(109,Table1324[Žiūrovų sk. 
(ADM)])</f>
        <v>38476</v>
      </c>
      <c r="H49" s="55"/>
      <c r="I49" s="46"/>
      <c r="J49" s="51"/>
      <c r="K49" s="46"/>
      <c r="L49" s="53"/>
      <c r="M49" s="55"/>
      <c r="N49" s="60"/>
      <c r="O49" s="46"/>
    </row>
    <row r="50" spans="1:15" hidden="1" x14ac:dyDescent="0.15">
      <c r="F50" s="3"/>
      <c r="O50" s="40"/>
    </row>
    <row r="51" spans="1:15" hidden="1" x14ac:dyDescent="0.15">
      <c r="F51" s="3"/>
      <c r="O51" s="40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48DD-E5A6-4F90-B5E8-B547BC621BE2}">
  <sheetPr>
    <pageSetUpPr fitToPage="1"/>
  </sheetPr>
  <dimension ref="A1:XFC66"/>
  <sheetViews>
    <sheetView topLeftCell="A36" zoomScale="60" zoomScaleNormal="60" workbookViewId="0">
      <selection activeCell="N40" sqref="N40:O40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86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15" t="s">
        <v>1</v>
      </c>
      <c r="E2" s="15" t="s">
        <v>49</v>
      </c>
      <c r="F2" s="15" t="s">
        <v>2</v>
      </c>
      <c r="G2" s="15" t="s">
        <v>3</v>
      </c>
      <c r="H2" s="15" t="s">
        <v>4</v>
      </c>
      <c r="I2" s="15" t="s">
        <v>28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5.9" customHeight="1" x14ac:dyDescent="0.2">
      <c r="A3" s="17">
        <v>1</v>
      </c>
      <c r="B3" s="17">
        <v>1</v>
      </c>
      <c r="C3" s="18" t="s">
        <v>50</v>
      </c>
      <c r="D3" s="19">
        <v>74154.19</v>
      </c>
      <c r="E3" s="19">
        <v>87940.32</v>
      </c>
      <c r="F3" s="20">
        <f>(D3-E3)/E3</f>
        <v>-0.15676688463266911</v>
      </c>
      <c r="G3" s="21">
        <v>14436</v>
      </c>
      <c r="H3" s="17">
        <v>351</v>
      </c>
      <c r="I3" s="22">
        <f t="shared" ref="I3:I12" si="0">G3/H3</f>
        <v>41.128205128205131</v>
      </c>
      <c r="J3" s="17">
        <v>16</v>
      </c>
      <c r="K3" s="22">
        <v>2</v>
      </c>
      <c r="L3" s="19">
        <v>172636.11000000002</v>
      </c>
      <c r="M3" s="21">
        <v>34116</v>
      </c>
      <c r="N3" s="23">
        <v>45037</v>
      </c>
      <c r="O3" s="30" t="s">
        <v>51</v>
      </c>
    </row>
    <row r="4" spans="1:18" s="24" customFormat="1" ht="25.9" customHeight="1" x14ac:dyDescent="0.2">
      <c r="A4" s="17">
        <v>2</v>
      </c>
      <c r="B4" s="17">
        <v>2</v>
      </c>
      <c r="C4" s="18" t="s">
        <v>11</v>
      </c>
      <c r="D4" s="19">
        <v>69853.52</v>
      </c>
      <c r="E4" s="19">
        <v>55044.17</v>
      </c>
      <c r="F4" s="20">
        <f>(D4-E4)/E4</f>
        <v>0.26904484162446279</v>
      </c>
      <c r="G4" s="21">
        <v>12092</v>
      </c>
      <c r="H4" s="22">
        <v>352</v>
      </c>
      <c r="I4" s="22">
        <f t="shared" si="0"/>
        <v>34.352272727272727</v>
      </c>
      <c r="J4" s="17">
        <v>26</v>
      </c>
      <c r="K4" s="22">
        <v>4</v>
      </c>
      <c r="L4" s="19">
        <v>445386.77</v>
      </c>
      <c r="M4" s="21">
        <v>80183</v>
      </c>
      <c r="N4" s="23">
        <v>45023</v>
      </c>
      <c r="O4" s="30" t="s">
        <v>61</v>
      </c>
    </row>
    <row r="5" spans="1:18" s="24" customFormat="1" ht="25.9" customHeight="1" x14ac:dyDescent="0.2">
      <c r="A5" s="17">
        <v>3</v>
      </c>
      <c r="B5" s="17" t="s">
        <v>31</v>
      </c>
      <c r="C5" s="18" t="s">
        <v>60</v>
      </c>
      <c r="D5" s="19">
        <v>29938.82</v>
      </c>
      <c r="E5" s="19" t="s">
        <v>18</v>
      </c>
      <c r="F5" s="20" t="s">
        <v>18</v>
      </c>
      <c r="G5" s="21">
        <v>3965</v>
      </c>
      <c r="H5" s="22">
        <v>196</v>
      </c>
      <c r="I5" s="22">
        <f t="shared" si="0"/>
        <v>20.229591836734695</v>
      </c>
      <c r="J5" s="17">
        <v>15</v>
      </c>
      <c r="K5" s="22">
        <v>1</v>
      </c>
      <c r="L5" s="19">
        <v>31520.59</v>
      </c>
      <c r="M5" s="21">
        <v>4183</v>
      </c>
      <c r="N5" s="23">
        <v>45044</v>
      </c>
      <c r="O5" s="30" t="s">
        <v>13</v>
      </c>
      <c r="R5" s="17"/>
    </row>
    <row r="6" spans="1:18" s="24" customFormat="1" ht="25.9" customHeight="1" x14ac:dyDescent="0.2">
      <c r="A6" s="17">
        <v>4</v>
      </c>
      <c r="B6" s="17">
        <v>3</v>
      </c>
      <c r="C6" s="25" t="s">
        <v>53</v>
      </c>
      <c r="D6" s="28">
        <v>23485.11</v>
      </c>
      <c r="E6" s="28">
        <v>31145.5</v>
      </c>
      <c r="F6" s="20">
        <f>(D6-E6)/E6</f>
        <v>-0.24595495336404935</v>
      </c>
      <c r="G6" s="29">
        <v>3371</v>
      </c>
      <c r="H6" s="21">
        <v>133</v>
      </c>
      <c r="I6" s="22">
        <f t="shared" si="0"/>
        <v>25.345864661654137</v>
      </c>
      <c r="J6" s="21">
        <v>13</v>
      </c>
      <c r="K6" s="22">
        <v>2</v>
      </c>
      <c r="L6" s="28">
        <v>56815.64</v>
      </c>
      <c r="M6" s="29">
        <v>8157</v>
      </c>
      <c r="N6" s="23">
        <v>45037</v>
      </c>
      <c r="O6" s="30" t="s">
        <v>14</v>
      </c>
      <c r="R6" s="17"/>
    </row>
    <row r="7" spans="1:18" s="24" customFormat="1" ht="25.9" customHeight="1" x14ac:dyDescent="0.2">
      <c r="A7" s="17">
        <v>5</v>
      </c>
      <c r="B7" s="6" t="s">
        <v>31</v>
      </c>
      <c r="C7" s="13" t="s">
        <v>90</v>
      </c>
      <c r="D7" s="8">
        <v>20079.349999999999</v>
      </c>
      <c r="E7" s="8" t="s">
        <v>18</v>
      </c>
      <c r="F7" s="9" t="s">
        <v>18</v>
      </c>
      <c r="G7" s="10">
        <v>3867</v>
      </c>
      <c r="H7" s="6">
        <v>204</v>
      </c>
      <c r="I7" s="11">
        <f t="shared" si="0"/>
        <v>18.955882352941178</v>
      </c>
      <c r="J7" s="6">
        <v>19</v>
      </c>
      <c r="K7" s="11">
        <v>1</v>
      </c>
      <c r="L7" s="8">
        <v>20079.349999999999</v>
      </c>
      <c r="M7" s="10">
        <v>3867</v>
      </c>
      <c r="N7" s="12">
        <v>45044</v>
      </c>
      <c r="O7" s="36" t="s">
        <v>16</v>
      </c>
      <c r="R7" s="17"/>
    </row>
    <row r="8" spans="1:18" s="24" customFormat="1" ht="25.9" customHeight="1" x14ac:dyDescent="0.2">
      <c r="A8" s="17">
        <v>6</v>
      </c>
      <c r="B8" s="6" t="s">
        <v>57</v>
      </c>
      <c r="C8" s="13" t="s">
        <v>97</v>
      </c>
      <c r="D8" s="8">
        <v>14174.43</v>
      </c>
      <c r="E8" s="8" t="s">
        <v>18</v>
      </c>
      <c r="F8" s="9" t="s">
        <v>18</v>
      </c>
      <c r="G8" s="10">
        <v>1902</v>
      </c>
      <c r="H8" s="6">
        <v>20</v>
      </c>
      <c r="I8" s="11">
        <f t="shared" si="0"/>
        <v>95.1</v>
      </c>
      <c r="J8" s="6">
        <v>13</v>
      </c>
      <c r="K8" s="11">
        <v>0</v>
      </c>
      <c r="L8" s="8">
        <v>14174.43</v>
      </c>
      <c r="M8" s="10">
        <v>1902</v>
      </c>
      <c r="N8" s="12" t="s">
        <v>59</v>
      </c>
      <c r="O8" s="30" t="s">
        <v>40</v>
      </c>
      <c r="R8" s="17"/>
    </row>
    <row r="9" spans="1:18" s="24" customFormat="1" ht="25.9" customHeight="1" x14ac:dyDescent="0.2">
      <c r="A9" s="17">
        <v>7</v>
      </c>
      <c r="B9" s="17">
        <v>4</v>
      </c>
      <c r="C9" s="18" t="s">
        <v>19</v>
      </c>
      <c r="D9" s="19">
        <v>13550.13</v>
      </c>
      <c r="E9" s="19">
        <v>14794.01</v>
      </c>
      <c r="F9" s="20">
        <f>(D9-E9)/E9</f>
        <v>-8.407997561175104E-2</v>
      </c>
      <c r="G9" s="21">
        <v>1881</v>
      </c>
      <c r="H9" s="22">
        <v>69</v>
      </c>
      <c r="I9" s="22">
        <f t="shared" si="0"/>
        <v>27.260869565217391</v>
      </c>
      <c r="J9" s="17">
        <v>7</v>
      </c>
      <c r="K9" s="22">
        <v>4</v>
      </c>
      <c r="L9" s="19">
        <v>126228.9</v>
      </c>
      <c r="M9" s="21">
        <v>18232</v>
      </c>
      <c r="N9" s="23">
        <v>45023</v>
      </c>
      <c r="O9" s="30" t="s">
        <v>12</v>
      </c>
      <c r="R9" s="17"/>
    </row>
    <row r="10" spans="1:18" s="24" customFormat="1" ht="25.9" customHeight="1" x14ac:dyDescent="0.2">
      <c r="A10" s="17">
        <v>8</v>
      </c>
      <c r="B10" s="17">
        <v>7</v>
      </c>
      <c r="C10" s="18" t="s">
        <v>20</v>
      </c>
      <c r="D10" s="19">
        <v>8430.66</v>
      </c>
      <c r="E10" s="19">
        <v>10630.71</v>
      </c>
      <c r="F10" s="20">
        <f>(D10-E10)/E10</f>
        <v>-0.20695231080520488</v>
      </c>
      <c r="G10" s="21">
        <v>1164</v>
      </c>
      <c r="H10" s="22">
        <v>39</v>
      </c>
      <c r="I10" s="22">
        <f t="shared" si="0"/>
        <v>29.846153846153847</v>
      </c>
      <c r="J10" s="17">
        <v>7</v>
      </c>
      <c r="K10" s="22">
        <v>6</v>
      </c>
      <c r="L10" s="19">
        <v>316564.24</v>
      </c>
      <c r="M10" s="21">
        <v>43410</v>
      </c>
      <c r="N10" s="23">
        <v>45009</v>
      </c>
      <c r="O10" s="30" t="s">
        <v>13</v>
      </c>
      <c r="R10" s="17"/>
    </row>
    <row r="11" spans="1:18" s="24" customFormat="1" ht="25.9" customHeight="1" x14ac:dyDescent="0.2">
      <c r="A11" s="17">
        <v>9</v>
      </c>
      <c r="B11" s="17">
        <v>6</v>
      </c>
      <c r="C11" s="18" t="s">
        <v>21</v>
      </c>
      <c r="D11" s="19">
        <v>7280.78</v>
      </c>
      <c r="E11" s="19">
        <v>11220.69</v>
      </c>
      <c r="F11" s="20">
        <f>(D11-E11)/E11</f>
        <v>-0.3511290303893968</v>
      </c>
      <c r="G11" s="21">
        <v>1120</v>
      </c>
      <c r="H11" s="22">
        <v>48</v>
      </c>
      <c r="I11" s="22">
        <f t="shared" si="0"/>
        <v>23.333333333333332</v>
      </c>
      <c r="J11" s="17">
        <v>6</v>
      </c>
      <c r="K11" s="22">
        <v>3</v>
      </c>
      <c r="L11" s="19">
        <v>49221.53</v>
      </c>
      <c r="M11" s="21">
        <v>7867</v>
      </c>
      <c r="N11" s="23">
        <v>45030</v>
      </c>
      <c r="O11" s="30" t="s">
        <v>14</v>
      </c>
      <c r="R11" s="17"/>
    </row>
    <row r="12" spans="1:18" s="24" customFormat="1" ht="25.9" customHeight="1" x14ac:dyDescent="0.2">
      <c r="A12" s="17">
        <v>10</v>
      </c>
      <c r="B12" s="17" t="s">
        <v>31</v>
      </c>
      <c r="C12" s="18" t="s">
        <v>58</v>
      </c>
      <c r="D12" s="19">
        <v>6939.87</v>
      </c>
      <c r="E12" s="19" t="s">
        <v>18</v>
      </c>
      <c r="F12" s="20" t="s">
        <v>18</v>
      </c>
      <c r="G12" s="21">
        <v>1114</v>
      </c>
      <c r="H12" s="22">
        <v>116</v>
      </c>
      <c r="I12" s="22">
        <f t="shared" si="0"/>
        <v>9.6034482758620694</v>
      </c>
      <c r="J12" s="17">
        <v>21</v>
      </c>
      <c r="K12" s="22">
        <v>1</v>
      </c>
      <c r="L12" s="19">
        <v>7708.37</v>
      </c>
      <c r="M12" s="21">
        <v>1235</v>
      </c>
      <c r="N12" s="23">
        <v>45044</v>
      </c>
      <c r="O12" s="30" t="s">
        <v>16</v>
      </c>
      <c r="R12" s="17"/>
    </row>
    <row r="13" spans="1:18" s="24" customFormat="1" ht="25.9" customHeight="1" x14ac:dyDescent="0.2">
      <c r="A13" s="17">
        <v>11</v>
      </c>
      <c r="B13" s="17">
        <v>8</v>
      </c>
      <c r="C13" s="18" t="s">
        <v>22</v>
      </c>
      <c r="D13" s="19">
        <v>6095</v>
      </c>
      <c r="E13" s="19">
        <v>9254</v>
      </c>
      <c r="F13" s="20">
        <f>(D13-E13)/E13</f>
        <v>-0.34136589582883076</v>
      </c>
      <c r="G13" s="21">
        <v>922</v>
      </c>
      <c r="H13" s="22" t="s">
        <v>18</v>
      </c>
      <c r="I13" s="22" t="s">
        <v>18</v>
      </c>
      <c r="J13" s="17">
        <v>13</v>
      </c>
      <c r="K13" s="22">
        <v>3</v>
      </c>
      <c r="L13" s="19">
        <v>49232</v>
      </c>
      <c r="M13" s="21">
        <v>7450</v>
      </c>
      <c r="N13" s="23">
        <v>45030</v>
      </c>
      <c r="O13" s="30" t="s">
        <v>15</v>
      </c>
      <c r="R13" s="17"/>
    </row>
    <row r="14" spans="1:18" s="24" customFormat="1" ht="25.9" customHeight="1" x14ac:dyDescent="0.2">
      <c r="A14" s="17">
        <v>12</v>
      </c>
      <c r="B14" s="17">
        <v>9</v>
      </c>
      <c r="C14" s="18" t="s">
        <v>56</v>
      </c>
      <c r="D14" s="19">
        <v>5782</v>
      </c>
      <c r="E14" s="19">
        <v>6131</v>
      </c>
      <c r="F14" s="20">
        <f>(D14-E14)/E14</f>
        <v>-5.6923829717827432E-2</v>
      </c>
      <c r="G14" s="21">
        <v>1223</v>
      </c>
      <c r="H14" s="22" t="s">
        <v>18</v>
      </c>
      <c r="I14" s="22" t="s">
        <v>18</v>
      </c>
      <c r="J14" s="17">
        <v>13</v>
      </c>
      <c r="K14" s="22">
        <v>2</v>
      </c>
      <c r="L14" s="19">
        <v>11913</v>
      </c>
      <c r="M14" s="21">
        <v>2469</v>
      </c>
      <c r="N14" s="23">
        <v>45037</v>
      </c>
      <c r="O14" s="30" t="s">
        <v>30</v>
      </c>
      <c r="R14" s="17"/>
    </row>
    <row r="15" spans="1:18" s="24" customFormat="1" ht="25.9" customHeight="1" x14ac:dyDescent="0.2">
      <c r="A15" s="17">
        <v>13</v>
      </c>
      <c r="B15" s="17">
        <v>11</v>
      </c>
      <c r="C15" s="18" t="s">
        <v>26</v>
      </c>
      <c r="D15" s="19">
        <v>4702.51</v>
      </c>
      <c r="E15" s="19">
        <v>3663.59</v>
      </c>
      <c r="F15" s="20">
        <f>(D15-E15)/E15</f>
        <v>0.28357976738663443</v>
      </c>
      <c r="G15" s="21">
        <v>693</v>
      </c>
      <c r="H15" s="22">
        <v>32</v>
      </c>
      <c r="I15" s="22">
        <f>G15/H15</f>
        <v>21.65625</v>
      </c>
      <c r="J15" s="17">
        <v>3</v>
      </c>
      <c r="K15" s="22">
        <v>5</v>
      </c>
      <c r="L15" s="19">
        <v>66193</v>
      </c>
      <c r="M15" s="21">
        <v>9957</v>
      </c>
      <c r="N15" s="23">
        <v>45016</v>
      </c>
      <c r="O15" s="30" t="s">
        <v>62</v>
      </c>
      <c r="R15" s="17"/>
    </row>
    <row r="16" spans="1:18" s="24" customFormat="1" ht="25.9" customHeight="1" x14ac:dyDescent="0.2">
      <c r="A16" s="17">
        <v>14</v>
      </c>
      <c r="B16" s="17">
        <v>10</v>
      </c>
      <c r="C16" s="18" t="s">
        <v>23</v>
      </c>
      <c r="D16" s="19">
        <v>4599.01</v>
      </c>
      <c r="E16" s="19">
        <v>5959.23</v>
      </c>
      <c r="F16" s="20">
        <f>(D16-E16)/E16</f>
        <v>-0.22825432144756946</v>
      </c>
      <c r="G16" s="21">
        <v>718</v>
      </c>
      <c r="H16" s="22">
        <v>40</v>
      </c>
      <c r="I16" s="22">
        <f>G16/H16</f>
        <v>17.95</v>
      </c>
      <c r="J16" s="17">
        <v>6</v>
      </c>
      <c r="K16" s="22">
        <v>3</v>
      </c>
      <c r="L16" s="19">
        <v>33710.92</v>
      </c>
      <c r="M16" s="21">
        <v>5270</v>
      </c>
      <c r="N16" s="23">
        <v>45030</v>
      </c>
      <c r="O16" s="30" t="s">
        <v>12</v>
      </c>
      <c r="R16" s="17"/>
    </row>
    <row r="17" spans="1:19" s="24" customFormat="1" ht="25.9" customHeight="1" x14ac:dyDescent="0.2">
      <c r="A17" s="17">
        <v>15</v>
      </c>
      <c r="B17" s="6" t="s">
        <v>31</v>
      </c>
      <c r="C17" s="13" t="s">
        <v>99</v>
      </c>
      <c r="D17" s="8">
        <v>3752.95</v>
      </c>
      <c r="E17" s="8" t="s">
        <v>18</v>
      </c>
      <c r="F17" s="9" t="s">
        <v>18</v>
      </c>
      <c r="G17" s="10">
        <v>593</v>
      </c>
      <c r="H17" s="6" t="s">
        <v>18</v>
      </c>
      <c r="I17" s="6" t="s">
        <v>18</v>
      </c>
      <c r="J17" s="6">
        <v>7</v>
      </c>
      <c r="K17" s="11">
        <v>1</v>
      </c>
      <c r="L17" s="8">
        <v>3752.95</v>
      </c>
      <c r="M17" s="10">
        <v>593</v>
      </c>
      <c r="N17" s="12">
        <v>45044</v>
      </c>
      <c r="O17" s="34" t="s">
        <v>100</v>
      </c>
      <c r="R17" s="17"/>
    </row>
    <row r="18" spans="1:19" s="24" customFormat="1" ht="25.9" customHeight="1" x14ac:dyDescent="0.2">
      <c r="A18" s="17">
        <v>16</v>
      </c>
      <c r="B18" s="17">
        <v>13</v>
      </c>
      <c r="C18" s="18" t="s">
        <v>52</v>
      </c>
      <c r="D18" s="28">
        <v>2348.75</v>
      </c>
      <c r="E18" s="28">
        <v>1937.53</v>
      </c>
      <c r="F18" s="20">
        <f t="shared" ref="F18:F23" si="1">(D18-E18)/E18</f>
        <v>0.21223929435931316</v>
      </c>
      <c r="G18" s="29">
        <v>353</v>
      </c>
      <c r="H18" s="21">
        <v>22</v>
      </c>
      <c r="I18" s="22">
        <f t="shared" ref="I18:I49" si="2">G18/H18</f>
        <v>16.045454545454547</v>
      </c>
      <c r="J18" s="21">
        <v>6</v>
      </c>
      <c r="K18" s="22">
        <v>2</v>
      </c>
      <c r="L18" s="28">
        <v>7425.36</v>
      </c>
      <c r="M18" s="29">
        <v>1219</v>
      </c>
      <c r="N18" s="23">
        <v>45037</v>
      </c>
      <c r="O18" s="30" t="s">
        <v>16</v>
      </c>
      <c r="R18" s="17"/>
    </row>
    <row r="19" spans="1:19" s="24" customFormat="1" ht="25.9" customHeight="1" x14ac:dyDescent="0.2">
      <c r="A19" s="17">
        <v>17</v>
      </c>
      <c r="B19" s="17">
        <v>19</v>
      </c>
      <c r="C19" s="25" t="s">
        <v>43</v>
      </c>
      <c r="D19" s="19">
        <v>2159</v>
      </c>
      <c r="E19" s="19">
        <v>1280.4100000000001</v>
      </c>
      <c r="F19" s="20">
        <f t="shared" si="1"/>
        <v>0.68617864590248423</v>
      </c>
      <c r="G19" s="21">
        <v>436</v>
      </c>
      <c r="H19" s="22">
        <v>10</v>
      </c>
      <c r="I19" s="22">
        <f t="shared" si="2"/>
        <v>43.6</v>
      </c>
      <c r="J19" s="17">
        <v>6</v>
      </c>
      <c r="K19" s="22">
        <v>10</v>
      </c>
      <c r="L19" s="19">
        <v>129176.98</v>
      </c>
      <c r="M19" s="21">
        <v>20267</v>
      </c>
      <c r="N19" s="23">
        <v>44981</v>
      </c>
      <c r="O19" s="35" t="s">
        <v>17</v>
      </c>
      <c r="R19" s="17"/>
    </row>
    <row r="20" spans="1:19" s="24" customFormat="1" ht="25.9" customHeight="1" x14ac:dyDescent="0.2">
      <c r="A20" s="17">
        <v>18</v>
      </c>
      <c r="B20" s="17">
        <v>20</v>
      </c>
      <c r="C20" s="18" t="s">
        <v>36</v>
      </c>
      <c r="D20" s="19">
        <v>1278.4000000000001</v>
      </c>
      <c r="E20" s="19">
        <v>1082.4000000000001</v>
      </c>
      <c r="F20" s="20">
        <f t="shared" si="1"/>
        <v>0.18107908351810789</v>
      </c>
      <c r="G20" s="21">
        <v>205</v>
      </c>
      <c r="H20" s="22">
        <v>12</v>
      </c>
      <c r="I20" s="22">
        <f t="shared" si="2"/>
        <v>17.083333333333332</v>
      </c>
      <c r="J20" s="17">
        <v>2</v>
      </c>
      <c r="K20" s="22">
        <v>9</v>
      </c>
      <c r="L20" s="19">
        <v>227087.32000000004</v>
      </c>
      <c r="M20" s="21">
        <v>35584</v>
      </c>
      <c r="N20" s="23">
        <v>44988</v>
      </c>
      <c r="O20" s="30" t="s">
        <v>39</v>
      </c>
      <c r="R20" s="17"/>
    </row>
    <row r="21" spans="1:19" s="24" customFormat="1" ht="25.9" customHeight="1" x14ac:dyDescent="0.2">
      <c r="A21" s="17">
        <v>19</v>
      </c>
      <c r="B21" s="6">
        <v>26</v>
      </c>
      <c r="C21" s="13" t="s">
        <v>94</v>
      </c>
      <c r="D21" s="8">
        <v>1246.2</v>
      </c>
      <c r="E21" s="8">
        <v>472.2</v>
      </c>
      <c r="F21" s="20">
        <f t="shared" si="1"/>
        <v>1.6391359593392631</v>
      </c>
      <c r="G21" s="10">
        <v>229</v>
      </c>
      <c r="H21" s="6">
        <v>6</v>
      </c>
      <c r="I21" s="11">
        <f t="shared" si="2"/>
        <v>38.166666666666664</v>
      </c>
      <c r="J21" s="6">
        <v>3</v>
      </c>
      <c r="K21" s="11">
        <v>2</v>
      </c>
      <c r="L21" s="8">
        <v>1718.4</v>
      </c>
      <c r="M21" s="10">
        <v>302</v>
      </c>
      <c r="N21" s="12">
        <v>45043</v>
      </c>
      <c r="O21" s="36" t="s">
        <v>95</v>
      </c>
      <c r="R21" s="17"/>
    </row>
    <row r="22" spans="1:19" s="24" customFormat="1" ht="25.9" customHeight="1" x14ac:dyDescent="0.2">
      <c r="A22" s="17">
        <v>20</v>
      </c>
      <c r="B22" s="17">
        <v>33</v>
      </c>
      <c r="C22" s="18" t="s">
        <v>37</v>
      </c>
      <c r="D22" s="19">
        <v>1151</v>
      </c>
      <c r="E22" s="19">
        <v>221</v>
      </c>
      <c r="F22" s="20">
        <f t="shared" si="1"/>
        <v>4.2081447963800906</v>
      </c>
      <c r="G22" s="21">
        <v>233</v>
      </c>
      <c r="H22" s="22">
        <v>7</v>
      </c>
      <c r="I22" s="22">
        <f t="shared" si="2"/>
        <v>33.285714285714285</v>
      </c>
      <c r="J22" s="17">
        <v>3</v>
      </c>
      <c r="K22" s="22">
        <v>11</v>
      </c>
      <c r="L22" s="19">
        <v>275905.13</v>
      </c>
      <c r="M22" s="21">
        <v>46299</v>
      </c>
      <c r="N22" s="23">
        <v>44973</v>
      </c>
      <c r="O22" s="30" t="s">
        <v>13</v>
      </c>
      <c r="R22" s="17"/>
    </row>
    <row r="23" spans="1:19" s="24" customFormat="1" ht="25.9" customHeight="1" x14ac:dyDescent="0.2">
      <c r="A23" s="17">
        <v>21</v>
      </c>
      <c r="B23" s="17">
        <v>15</v>
      </c>
      <c r="C23" s="18" t="s">
        <v>41</v>
      </c>
      <c r="D23" s="19">
        <v>979.58</v>
      </c>
      <c r="E23" s="19">
        <v>1508.4</v>
      </c>
      <c r="F23" s="20">
        <f t="shared" si="1"/>
        <v>-0.35058339962874568</v>
      </c>
      <c r="G23" s="21">
        <v>142</v>
      </c>
      <c r="H23" s="22">
        <v>9</v>
      </c>
      <c r="I23" s="22">
        <f t="shared" si="2"/>
        <v>15.777777777777779</v>
      </c>
      <c r="J23" s="17">
        <v>4</v>
      </c>
      <c r="K23" s="22">
        <v>3</v>
      </c>
      <c r="L23" s="19">
        <v>8030.89</v>
      </c>
      <c r="M23" s="21">
        <v>1324</v>
      </c>
      <c r="N23" s="23">
        <v>45030</v>
      </c>
      <c r="O23" s="30" t="s">
        <v>46</v>
      </c>
      <c r="R23" s="17"/>
    </row>
    <row r="24" spans="1:19" s="27" customFormat="1" ht="25.9" customHeight="1" x14ac:dyDescent="0.15">
      <c r="A24" s="17">
        <v>22</v>
      </c>
      <c r="B24" s="9" t="s">
        <v>31</v>
      </c>
      <c r="C24" s="13" t="s">
        <v>87</v>
      </c>
      <c r="D24" s="32">
        <v>797.27</v>
      </c>
      <c r="E24" s="8" t="s">
        <v>18</v>
      </c>
      <c r="F24" s="9" t="s">
        <v>18</v>
      </c>
      <c r="G24" s="33">
        <v>126</v>
      </c>
      <c r="H24" s="10">
        <v>14</v>
      </c>
      <c r="I24" s="11">
        <f t="shared" si="2"/>
        <v>9</v>
      </c>
      <c r="J24" s="10">
        <v>4</v>
      </c>
      <c r="K24" s="11">
        <v>1</v>
      </c>
      <c r="L24" s="32">
        <v>797.27</v>
      </c>
      <c r="M24" s="33">
        <v>126</v>
      </c>
      <c r="N24" s="12">
        <v>45044</v>
      </c>
      <c r="O24" s="36" t="s">
        <v>30</v>
      </c>
      <c r="R24" s="17"/>
      <c r="S24" s="24"/>
    </row>
    <row r="25" spans="1:19" s="27" customFormat="1" ht="25.9" customHeight="1" x14ac:dyDescent="0.15">
      <c r="A25" s="17">
        <v>23</v>
      </c>
      <c r="B25" s="17" t="s">
        <v>31</v>
      </c>
      <c r="C25" s="25" t="s">
        <v>66</v>
      </c>
      <c r="D25" s="28">
        <v>569</v>
      </c>
      <c r="E25" s="28">
        <v>12600.27</v>
      </c>
      <c r="F25" s="20">
        <f>(D25-E25)/E25</f>
        <v>-0.95484223750760899</v>
      </c>
      <c r="G25" s="29">
        <v>108</v>
      </c>
      <c r="H25" s="21">
        <v>1</v>
      </c>
      <c r="I25" s="22">
        <f t="shared" si="2"/>
        <v>108</v>
      </c>
      <c r="J25" s="21">
        <v>1</v>
      </c>
      <c r="K25" s="22">
        <v>1</v>
      </c>
      <c r="L25" s="28">
        <v>13169.27</v>
      </c>
      <c r="M25" s="29">
        <v>2011</v>
      </c>
      <c r="N25" s="23">
        <v>45047</v>
      </c>
      <c r="O25" s="36" t="s">
        <v>61</v>
      </c>
      <c r="R25" s="17"/>
      <c r="S25" s="24"/>
    </row>
    <row r="26" spans="1:19" s="27" customFormat="1" ht="25.9" customHeight="1" x14ac:dyDescent="0.15">
      <c r="A26" s="17">
        <v>24</v>
      </c>
      <c r="B26" s="17">
        <v>12</v>
      </c>
      <c r="C26" s="18" t="s">
        <v>25</v>
      </c>
      <c r="D26" s="19">
        <v>473.79</v>
      </c>
      <c r="E26" s="19">
        <v>1944.54</v>
      </c>
      <c r="F26" s="20">
        <f>(D26-E26)/E26</f>
        <v>-0.7563485451572094</v>
      </c>
      <c r="G26" s="21">
        <v>76</v>
      </c>
      <c r="H26" s="22">
        <v>6</v>
      </c>
      <c r="I26" s="22">
        <f t="shared" si="2"/>
        <v>12.666666666666666</v>
      </c>
      <c r="J26" s="17">
        <v>3</v>
      </c>
      <c r="K26" s="22">
        <v>4</v>
      </c>
      <c r="L26" s="19">
        <v>33518.300000000003</v>
      </c>
      <c r="M26" s="21">
        <v>5111</v>
      </c>
      <c r="N26" s="23">
        <v>45023</v>
      </c>
      <c r="O26" s="30" t="s">
        <v>16</v>
      </c>
    </row>
    <row r="27" spans="1:19" s="27" customFormat="1" ht="25.9" customHeight="1" x14ac:dyDescent="0.15">
      <c r="A27" s="17">
        <v>25</v>
      </c>
      <c r="B27" s="17">
        <v>16</v>
      </c>
      <c r="C27" s="25" t="s">
        <v>67</v>
      </c>
      <c r="D27" s="28">
        <v>445.1</v>
      </c>
      <c r="E27" s="28">
        <v>1479.9</v>
      </c>
      <c r="F27" s="20">
        <f>(D27-E27)/E27</f>
        <v>-0.69923643489424969</v>
      </c>
      <c r="G27" s="29">
        <v>74</v>
      </c>
      <c r="H27" s="21">
        <v>6</v>
      </c>
      <c r="I27" s="22">
        <f t="shared" si="2"/>
        <v>12.333333333333334</v>
      </c>
      <c r="J27" s="22" t="s">
        <v>18</v>
      </c>
      <c r="K27" s="22">
        <v>6</v>
      </c>
      <c r="L27" s="28">
        <v>53538</v>
      </c>
      <c r="M27" s="29">
        <v>7026</v>
      </c>
      <c r="N27" s="23">
        <v>45012</v>
      </c>
      <c r="O27" s="36" t="s">
        <v>68</v>
      </c>
    </row>
    <row r="28" spans="1:19" s="27" customFormat="1" ht="25.9" customHeight="1" x14ac:dyDescent="0.15">
      <c r="A28" s="17">
        <v>26</v>
      </c>
      <c r="B28" s="6" t="s">
        <v>18</v>
      </c>
      <c r="C28" s="13" t="s">
        <v>91</v>
      </c>
      <c r="D28" s="8">
        <v>400</v>
      </c>
      <c r="E28" s="8" t="s">
        <v>18</v>
      </c>
      <c r="F28" s="9" t="s">
        <v>18</v>
      </c>
      <c r="G28" s="10">
        <v>100</v>
      </c>
      <c r="H28" s="6">
        <v>2</v>
      </c>
      <c r="I28" s="11">
        <f t="shared" si="2"/>
        <v>50</v>
      </c>
      <c r="J28" s="6">
        <v>1</v>
      </c>
      <c r="K28" s="11" t="s">
        <v>18</v>
      </c>
      <c r="L28" s="8">
        <v>80545.63</v>
      </c>
      <c r="M28" s="10">
        <v>12667</v>
      </c>
      <c r="N28" s="12">
        <v>44932</v>
      </c>
      <c r="O28" s="36" t="s">
        <v>12</v>
      </c>
    </row>
    <row r="29" spans="1:19" s="27" customFormat="1" ht="25.9" customHeight="1" x14ac:dyDescent="0.15">
      <c r="A29" s="17">
        <v>27</v>
      </c>
      <c r="B29" s="17">
        <v>17</v>
      </c>
      <c r="C29" s="18" t="s">
        <v>24</v>
      </c>
      <c r="D29" s="19">
        <v>330.5</v>
      </c>
      <c r="E29" s="19">
        <v>1420.4</v>
      </c>
      <c r="F29" s="20">
        <f>(D29-E29)/E29</f>
        <v>-0.76731906505209801</v>
      </c>
      <c r="G29" s="21">
        <v>44</v>
      </c>
      <c r="H29" s="22">
        <v>4</v>
      </c>
      <c r="I29" s="22">
        <f t="shared" si="2"/>
        <v>11</v>
      </c>
      <c r="J29" s="17">
        <v>2</v>
      </c>
      <c r="K29" s="22">
        <v>3</v>
      </c>
      <c r="L29" s="19">
        <v>12346.88</v>
      </c>
      <c r="M29" s="21">
        <v>1871</v>
      </c>
      <c r="N29" s="23">
        <v>45030</v>
      </c>
      <c r="O29" s="30" t="s">
        <v>61</v>
      </c>
    </row>
    <row r="30" spans="1:19" s="27" customFormat="1" ht="25.9" customHeight="1" x14ac:dyDescent="0.15">
      <c r="A30" s="17">
        <v>28</v>
      </c>
      <c r="B30" s="17">
        <v>38</v>
      </c>
      <c r="C30" s="18" t="s">
        <v>35</v>
      </c>
      <c r="D30" s="19">
        <v>302.10000000000002</v>
      </c>
      <c r="E30" s="19">
        <v>151</v>
      </c>
      <c r="F30" s="20">
        <f>(D30-E30)/E30</f>
        <v>1.0006622516556294</v>
      </c>
      <c r="G30" s="21">
        <v>58</v>
      </c>
      <c r="H30" s="22">
        <v>6</v>
      </c>
      <c r="I30" s="22">
        <f t="shared" si="2"/>
        <v>9.6666666666666661</v>
      </c>
      <c r="J30" s="17">
        <v>4</v>
      </c>
      <c r="K30" s="22">
        <v>3</v>
      </c>
      <c r="L30" s="19">
        <v>1066.7</v>
      </c>
      <c r="M30" s="21">
        <v>210</v>
      </c>
      <c r="N30" s="23">
        <v>45030</v>
      </c>
      <c r="O30" s="30" t="s">
        <v>30</v>
      </c>
    </row>
    <row r="31" spans="1:19" s="27" customFormat="1" ht="25.9" customHeight="1" x14ac:dyDescent="0.15">
      <c r="A31" s="17">
        <v>29</v>
      </c>
      <c r="B31" s="6" t="s">
        <v>57</v>
      </c>
      <c r="C31" s="13" t="s">
        <v>102</v>
      </c>
      <c r="D31" s="8">
        <v>279</v>
      </c>
      <c r="E31" s="8" t="s">
        <v>18</v>
      </c>
      <c r="F31" s="9" t="s">
        <v>18</v>
      </c>
      <c r="G31" s="10">
        <v>93</v>
      </c>
      <c r="H31" s="6">
        <v>2</v>
      </c>
      <c r="I31" s="11">
        <f t="shared" si="2"/>
        <v>46.5</v>
      </c>
      <c r="J31" s="6" t="s">
        <v>18</v>
      </c>
      <c r="K31" s="6" t="s">
        <v>18</v>
      </c>
      <c r="L31" s="8">
        <v>279</v>
      </c>
      <c r="M31" s="10">
        <v>93</v>
      </c>
      <c r="N31" s="12" t="s">
        <v>59</v>
      </c>
      <c r="O31" s="34" t="s">
        <v>68</v>
      </c>
    </row>
    <row r="32" spans="1:19" s="27" customFormat="1" ht="25.9" customHeight="1" x14ac:dyDescent="0.15">
      <c r="A32" s="17">
        <v>30</v>
      </c>
      <c r="B32" s="6" t="s">
        <v>18</v>
      </c>
      <c r="C32" s="13" t="s">
        <v>108</v>
      </c>
      <c r="D32" s="8">
        <v>231</v>
      </c>
      <c r="E32" s="8" t="s">
        <v>18</v>
      </c>
      <c r="F32" s="8" t="s">
        <v>18</v>
      </c>
      <c r="G32" s="10">
        <v>45</v>
      </c>
      <c r="H32" s="6">
        <v>1</v>
      </c>
      <c r="I32" s="22">
        <f t="shared" si="2"/>
        <v>45</v>
      </c>
      <c r="J32" s="6">
        <v>1</v>
      </c>
      <c r="K32" s="6" t="s">
        <v>18</v>
      </c>
      <c r="L32" s="8">
        <v>4707</v>
      </c>
      <c r="M32" s="10">
        <v>1001</v>
      </c>
      <c r="N32" s="12">
        <v>43987</v>
      </c>
      <c r="O32" s="6" t="s">
        <v>68</v>
      </c>
    </row>
    <row r="33" spans="1:15" s="27" customFormat="1" ht="25.9" customHeight="1" x14ac:dyDescent="0.15">
      <c r="A33" s="17">
        <v>31</v>
      </c>
      <c r="B33" s="6">
        <v>37</v>
      </c>
      <c r="C33" s="13" t="s">
        <v>78</v>
      </c>
      <c r="D33" s="8">
        <v>228.4</v>
      </c>
      <c r="E33" s="8">
        <v>177.7</v>
      </c>
      <c r="F33" s="20">
        <f t="shared" ref="F33:F38" si="3">(D33-E33)/E33</f>
        <v>0.28531232414181218</v>
      </c>
      <c r="G33" s="10">
        <v>37</v>
      </c>
      <c r="H33" s="6">
        <v>2</v>
      </c>
      <c r="I33" s="22">
        <f t="shared" si="2"/>
        <v>18.5</v>
      </c>
      <c r="J33" s="6">
        <v>2</v>
      </c>
      <c r="K33" s="6">
        <v>6</v>
      </c>
      <c r="L33" s="8">
        <v>21994</v>
      </c>
      <c r="M33" s="10">
        <v>2621</v>
      </c>
      <c r="N33" s="12">
        <v>45012</v>
      </c>
      <c r="O33" s="6" t="s">
        <v>68</v>
      </c>
    </row>
    <row r="34" spans="1:15" s="27" customFormat="1" ht="25.9" customHeight="1" x14ac:dyDescent="0.15">
      <c r="A34" s="17">
        <v>32</v>
      </c>
      <c r="B34" s="17">
        <v>21</v>
      </c>
      <c r="C34" s="25" t="s">
        <v>79</v>
      </c>
      <c r="D34" s="19">
        <v>182.9</v>
      </c>
      <c r="E34" s="19">
        <v>883</v>
      </c>
      <c r="F34" s="20">
        <f t="shared" si="3"/>
        <v>-0.79286523216308047</v>
      </c>
      <c r="G34" s="21">
        <v>29</v>
      </c>
      <c r="H34" s="17">
        <v>6</v>
      </c>
      <c r="I34" s="22">
        <f t="shared" si="2"/>
        <v>4.833333333333333</v>
      </c>
      <c r="J34" s="19" t="s">
        <v>18</v>
      </c>
      <c r="K34" s="22">
        <v>6</v>
      </c>
      <c r="L34" s="19">
        <v>43673</v>
      </c>
      <c r="M34" s="21">
        <v>4982</v>
      </c>
      <c r="N34" s="23">
        <v>45012</v>
      </c>
      <c r="O34" s="36" t="s">
        <v>68</v>
      </c>
    </row>
    <row r="35" spans="1:15" ht="25.9" customHeight="1" x14ac:dyDescent="0.15">
      <c r="A35" s="17">
        <v>33</v>
      </c>
      <c r="B35" s="17">
        <v>18</v>
      </c>
      <c r="C35" s="18" t="s">
        <v>27</v>
      </c>
      <c r="D35" s="19">
        <v>151</v>
      </c>
      <c r="E35" s="19">
        <v>1299.43</v>
      </c>
      <c r="F35" s="20">
        <f t="shared" si="3"/>
        <v>-0.8837952025118706</v>
      </c>
      <c r="G35" s="21">
        <v>27</v>
      </c>
      <c r="H35" s="22">
        <v>4</v>
      </c>
      <c r="I35" s="22">
        <f t="shared" si="2"/>
        <v>6.75</v>
      </c>
      <c r="J35" s="17">
        <v>2</v>
      </c>
      <c r="K35" s="22">
        <v>3</v>
      </c>
      <c r="L35" s="19">
        <v>7996.35</v>
      </c>
      <c r="M35" s="21">
        <v>1311</v>
      </c>
      <c r="N35" s="23">
        <v>45030</v>
      </c>
      <c r="O35" s="30" t="s">
        <v>17</v>
      </c>
    </row>
    <row r="36" spans="1:15" ht="25.9" customHeight="1" x14ac:dyDescent="0.15">
      <c r="A36" s="17">
        <v>34</v>
      </c>
      <c r="B36" s="17">
        <v>32</v>
      </c>
      <c r="C36" s="18" t="s">
        <v>32</v>
      </c>
      <c r="D36" s="19">
        <v>140.4</v>
      </c>
      <c r="E36" s="19">
        <v>226.7</v>
      </c>
      <c r="F36" s="20">
        <f t="shared" si="3"/>
        <v>-0.38067931186590204</v>
      </c>
      <c r="G36" s="21">
        <v>16</v>
      </c>
      <c r="H36" s="22">
        <v>4</v>
      </c>
      <c r="I36" s="22">
        <f t="shared" si="2"/>
        <v>4</v>
      </c>
      <c r="J36" s="17">
        <v>2</v>
      </c>
      <c r="K36" s="19" t="s">
        <v>18</v>
      </c>
      <c r="L36" s="19">
        <v>39687.880000000005</v>
      </c>
      <c r="M36" s="21">
        <v>6730</v>
      </c>
      <c r="N36" s="23">
        <v>44678</v>
      </c>
      <c r="O36" s="30" t="s">
        <v>16</v>
      </c>
    </row>
    <row r="37" spans="1:15" ht="25.9" customHeight="1" x14ac:dyDescent="0.15">
      <c r="A37" s="17">
        <v>35</v>
      </c>
      <c r="B37" s="17">
        <v>34</v>
      </c>
      <c r="C37" s="25" t="s">
        <v>75</v>
      </c>
      <c r="D37" s="19">
        <v>136.5</v>
      </c>
      <c r="E37" s="19">
        <v>218.3</v>
      </c>
      <c r="F37" s="20">
        <f t="shared" si="3"/>
        <v>-0.37471369674759508</v>
      </c>
      <c r="G37" s="21">
        <v>39</v>
      </c>
      <c r="H37" s="17">
        <v>2</v>
      </c>
      <c r="I37" s="22">
        <f t="shared" si="2"/>
        <v>19.5</v>
      </c>
      <c r="J37" s="22" t="s">
        <v>18</v>
      </c>
      <c r="K37" s="22">
        <v>6</v>
      </c>
      <c r="L37" s="19">
        <v>9190</v>
      </c>
      <c r="M37" s="21">
        <v>1583</v>
      </c>
      <c r="N37" s="23">
        <v>45012</v>
      </c>
      <c r="O37" s="36" t="s">
        <v>68</v>
      </c>
    </row>
    <row r="38" spans="1:15" ht="25.9" customHeight="1" x14ac:dyDescent="0.15">
      <c r="A38" s="17">
        <v>36</v>
      </c>
      <c r="B38" s="17">
        <v>47</v>
      </c>
      <c r="C38" s="25" t="s">
        <v>72</v>
      </c>
      <c r="D38" s="19">
        <v>112.7</v>
      </c>
      <c r="E38" s="19">
        <v>20.3</v>
      </c>
      <c r="F38" s="20">
        <f t="shared" si="3"/>
        <v>4.5517241379310347</v>
      </c>
      <c r="G38" s="21">
        <v>16</v>
      </c>
      <c r="H38" s="17">
        <v>1</v>
      </c>
      <c r="I38" s="22">
        <f t="shared" si="2"/>
        <v>16</v>
      </c>
      <c r="J38" s="22" t="s">
        <v>18</v>
      </c>
      <c r="K38" s="22" t="s">
        <v>18</v>
      </c>
      <c r="L38" s="19">
        <v>126313</v>
      </c>
      <c r="M38" s="21">
        <v>18967</v>
      </c>
      <c r="N38" s="23">
        <v>44967</v>
      </c>
      <c r="O38" s="36" t="s">
        <v>68</v>
      </c>
    </row>
    <row r="39" spans="1:15" ht="25.9" customHeight="1" x14ac:dyDescent="0.15">
      <c r="A39" s="17">
        <v>37</v>
      </c>
      <c r="B39" s="6" t="s">
        <v>18</v>
      </c>
      <c r="C39" s="13" t="s">
        <v>98</v>
      </c>
      <c r="D39" s="8">
        <v>100</v>
      </c>
      <c r="E39" s="8" t="s">
        <v>18</v>
      </c>
      <c r="F39" s="9" t="s">
        <v>18</v>
      </c>
      <c r="G39" s="10">
        <v>20</v>
      </c>
      <c r="H39" s="6">
        <v>1</v>
      </c>
      <c r="I39" s="11">
        <f t="shared" si="2"/>
        <v>20</v>
      </c>
      <c r="J39" s="6">
        <v>1</v>
      </c>
      <c r="K39" s="11" t="s">
        <v>18</v>
      </c>
      <c r="L39" s="8">
        <v>23273.29</v>
      </c>
      <c r="M39" s="10">
        <v>3984</v>
      </c>
      <c r="N39" s="12">
        <v>44792</v>
      </c>
      <c r="O39" s="34" t="s">
        <v>64</v>
      </c>
    </row>
    <row r="40" spans="1:15" ht="25.9" customHeight="1" x14ac:dyDescent="0.15">
      <c r="A40" s="17">
        <v>38</v>
      </c>
      <c r="B40" s="17">
        <v>31</v>
      </c>
      <c r="C40" s="18" t="s">
        <v>29</v>
      </c>
      <c r="D40" s="19">
        <v>92</v>
      </c>
      <c r="E40" s="19">
        <v>249</v>
      </c>
      <c r="F40" s="20">
        <f>(D40-E40)/E40</f>
        <v>-0.63052208835341361</v>
      </c>
      <c r="G40" s="21">
        <v>20</v>
      </c>
      <c r="H40" s="22">
        <v>1</v>
      </c>
      <c r="I40" s="22">
        <f t="shared" si="2"/>
        <v>20</v>
      </c>
      <c r="J40" s="17">
        <v>1</v>
      </c>
      <c r="K40" s="22">
        <v>6</v>
      </c>
      <c r="L40" s="19">
        <v>11833.6</v>
      </c>
      <c r="M40" s="21">
        <v>2182</v>
      </c>
      <c r="N40" s="23">
        <v>45009</v>
      </c>
      <c r="O40" s="30" t="s">
        <v>12</v>
      </c>
    </row>
    <row r="41" spans="1:15" ht="25.9" customHeight="1" x14ac:dyDescent="0.15">
      <c r="A41" s="17">
        <v>39</v>
      </c>
      <c r="B41" s="17">
        <v>30</v>
      </c>
      <c r="C41" s="18" t="s">
        <v>38</v>
      </c>
      <c r="D41" s="19">
        <v>82.2</v>
      </c>
      <c r="E41" s="19">
        <v>303.60000000000002</v>
      </c>
      <c r="F41" s="20">
        <f>(D41-E41)/E41</f>
        <v>-0.72924901185770752</v>
      </c>
      <c r="G41" s="21">
        <v>12</v>
      </c>
      <c r="H41" s="22">
        <v>1</v>
      </c>
      <c r="I41" s="22">
        <f t="shared" si="2"/>
        <v>12</v>
      </c>
      <c r="J41" s="17">
        <v>1</v>
      </c>
      <c r="K41" s="11" t="s">
        <v>18</v>
      </c>
      <c r="L41" s="19">
        <v>35468.400000000001</v>
      </c>
      <c r="M41" s="21">
        <v>5698</v>
      </c>
      <c r="N41" s="23">
        <v>44960</v>
      </c>
      <c r="O41" s="30" t="s">
        <v>40</v>
      </c>
    </row>
    <row r="42" spans="1:15" ht="25.9" customHeight="1" x14ac:dyDescent="0.15">
      <c r="A42" s="17">
        <v>40</v>
      </c>
      <c r="B42" s="17">
        <v>24</v>
      </c>
      <c r="C42" s="25" t="s">
        <v>80</v>
      </c>
      <c r="D42" s="19">
        <v>72.099999999999994</v>
      </c>
      <c r="E42" s="19">
        <v>621.20000000000005</v>
      </c>
      <c r="F42" s="20">
        <f>(D42-E42)/E42</f>
        <v>-0.88393432066967159</v>
      </c>
      <c r="G42" s="21">
        <v>10</v>
      </c>
      <c r="H42" s="17">
        <v>1</v>
      </c>
      <c r="I42" s="22">
        <f t="shared" si="2"/>
        <v>10</v>
      </c>
      <c r="J42" s="19" t="s">
        <v>18</v>
      </c>
      <c r="K42" s="22">
        <v>6</v>
      </c>
      <c r="L42" s="19">
        <v>8622</v>
      </c>
      <c r="M42" s="21">
        <v>1585</v>
      </c>
      <c r="N42" s="23">
        <v>45012</v>
      </c>
      <c r="O42" s="36" t="s">
        <v>68</v>
      </c>
    </row>
    <row r="43" spans="1:15" ht="25.9" customHeight="1" x14ac:dyDescent="0.15">
      <c r="A43" s="17">
        <v>41</v>
      </c>
      <c r="B43" s="6" t="s">
        <v>18</v>
      </c>
      <c r="C43" s="13" t="s">
        <v>92</v>
      </c>
      <c r="D43" s="8">
        <v>60</v>
      </c>
      <c r="E43" s="8" t="s">
        <v>18</v>
      </c>
      <c r="F43" s="9" t="s">
        <v>18</v>
      </c>
      <c r="G43" s="10">
        <v>19</v>
      </c>
      <c r="H43" s="6">
        <v>1</v>
      </c>
      <c r="I43" s="11">
        <f t="shared" si="2"/>
        <v>19</v>
      </c>
      <c r="J43" s="6">
        <v>1</v>
      </c>
      <c r="K43" s="11" t="s">
        <v>18</v>
      </c>
      <c r="L43" s="8">
        <v>33405.53</v>
      </c>
      <c r="M43" s="10">
        <v>5110</v>
      </c>
      <c r="N43" s="12">
        <v>45016</v>
      </c>
      <c r="O43" s="36" t="s">
        <v>12</v>
      </c>
    </row>
    <row r="44" spans="1:15" ht="25.9" customHeight="1" x14ac:dyDescent="0.15">
      <c r="A44" s="17">
        <v>42</v>
      </c>
      <c r="B44" s="6" t="s">
        <v>18</v>
      </c>
      <c r="C44" s="13" t="s">
        <v>93</v>
      </c>
      <c r="D44" s="8">
        <v>57</v>
      </c>
      <c r="E44" s="8" t="s">
        <v>18</v>
      </c>
      <c r="F44" s="9" t="s">
        <v>18</v>
      </c>
      <c r="G44" s="10">
        <v>19</v>
      </c>
      <c r="H44" s="6">
        <v>1</v>
      </c>
      <c r="I44" s="11">
        <f t="shared" si="2"/>
        <v>19</v>
      </c>
      <c r="J44" s="6">
        <v>1</v>
      </c>
      <c r="K44" s="11" t="s">
        <v>18</v>
      </c>
      <c r="L44" s="8">
        <v>48868.7</v>
      </c>
      <c r="M44" s="10">
        <v>7934</v>
      </c>
      <c r="N44" s="12">
        <v>44981</v>
      </c>
      <c r="O44" s="36" t="s">
        <v>12</v>
      </c>
    </row>
    <row r="45" spans="1:15" ht="25.9" customHeight="1" x14ac:dyDescent="0.15">
      <c r="A45" s="17">
        <v>43</v>
      </c>
      <c r="B45" s="9" t="s">
        <v>31</v>
      </c>
      <c r="C45" s="13" t="s">
        <v>88</v>
      </c>
      <c r="D45" s="28">
        <v>38.200000000000003</v>
      </c>
      <c r="E45" s="8" t="s">
        <v>18</v>
      </c>
      <c r="F45" s="9" t="s">
        <v>18</v>
      </c>
      <c r="G45" s="29">
        <v>6</v>
      </c>
      <c r="H45" s="10">
        <v>7</v>
      </c>
      <c r="I45" s="11">
        <f t="shared" si="2"/>
        <v>0.8571428571428571</v>
      </c>
      <c r="J45" s="10">
        <v>3</v>
      </c>
      <c r="K45" s="11">
        <v>1</v>
      </c>
      <c r="L45" s="32">
        <v>136</v>
      </c>
      <c r="M45" s="33">
        <v>22</v>
      </c>
      <c r="N45" s="12">
        <v>45044</v>
      </c>
      <c r="O45" s="36" t="s">
        <v>89</v>
      </c>
    </row>
    <row r="46" spans="1:15" ht="25.9" customHeight="1" x14ac:dyDescent="0.15">
      <c r="A46" s="17">
        <v>44</v>
      </c>
      <c r="B46" s="17">
        <v>35</v>
      </c>
      <c r="C46" s="25" t="s">
        <v>76</v>
      </c>
      <c r="D46" s="19">
        <v>21.4</v>
      </c>
      <c r="E46" s="19">
        <v>208</v>
      </c>
      <c r="F46" s="20">
        <f>(D46-E46)/E46</f>
        <v>-0.89711538461538454</v>
      </c>
      <c r="G46" s="21">
        <v>5</v>
      </c>
      <c r="H46" s="17">
        <v>1</v>
      </c>
      <c r="I46" s="22">
        <f t="shared" si="2"/>
        <v>5</v>
      </c>
      <c r="J46" s="22" t="s">
        <v>18</v>
      </c>
      <c r="K46" s="22">
        <v>6</v>
      </c>
      <c r="L46" s="19">
        <v>19002</v>
      </c>
      <c r="M46" s="21">
        <v>2141</v>
      </c>
      <c r="N46" s="23">
        <v>45012</v>
      </c>
      <c r="O46" s="36" t="s">
        <v>68</v>
      </c>
    </row>
    <row r="47" spans="1:15" ht="25.9" customHeight="1" x14ac:dyDescent="0.15">
      <c r="A47" s="17">
        <v>45</v>
      </c>
      <c r="B47" s="6" t="s">
        <v>18</v>
      </c>
      <c r="C47" s="13" t="s">
        <v>101</v>
      </c>
      <c r="D47" s="8">
        <v>20</v>
      </c>
      <c r="E47" s="8" t="s">
        <v>18</v>
      </c>
      <c r="F47" s="9" t="s">
        <v>18</v>
      </c>
      <c r="G47" s="10">
        <v>4</v>
      </c>
      <c r="H47" s="6">
        <v>1</v>
      </c>
      <c r="I47" s="11">
        <f t="shared" si="2"/>
        <v>4</v>
      </c>
      <c r="J47" s="6" t="s">
        <v>18</v>
      </c>
      <c r="K47" s="6" t="s">
        <v>18</v>
      </c>
      <c r="L47" s="8">
        <v>664</v>
      </c>
      <c r="M47" s="10">
        <v>136</v>
      </c>
      <c r="N47" s="12">
        <v>45012</v>
      </c>
      <c r="O47" s="34" t="s">
        <v>68</v>
      </c>
    </row>
    <row r="48" spans="1:15" ht="25.9" customHeight="1" x14ac:dyDescent="0.15">
      <c r="A48" s="17">
        <v>46</v>
      </c>
      <c r="B48" s="6">
        <v>39</v>
      </c>
      <c r="C48" s="13" t="s">
        <v>73</v>
      </c>
      <c r="D48" s="8">
        <v>15</v>
      </c>
      <c r="E48" s="8">
        <v>85.5</v>
      </c>
      <c r="F48" s="20">
        <f>(D48-E48)/E48</f>
        <v>-0.82456140350877194</v>
      </c>
      <c r="G48" s="6">
        <v>2</v>
      </c>
      <c r="H48" s="6">
        <v>1</v>
      </c>
      <c r="I48" s="22">
        <f t="shared" si="2"/>
        <v>2</v>
      </c>
      <c r="J48" s="6">
        <v>1</v>
      </c>
      <c r="K48" s="6">
        <v>6</v>
      </c>
      <c r="L48" s="8">
        <v>959</v>
      </c>
      <c r="M48" s="10">
        <v>193</v>
      </c>
      <c r="N48" s="12">
        <v>45012</v>
      </c>
      <c r="O48" s="34" t="s">
        <v>68</v>
      </c>
    </row>
    <row r="49" spans="1:15" ht="25.9" customHeight="1" x14ac:dyDescent="0.15">
      <c r="A49" s="17">
        <v>47</v>
      </c>
      <c r="B49" s="17">
        <v>41</v>
      </c>
      <c r="C49" s="25" t="s">
        <v>81</v>
      </c>
      <c r="D49" s="19">
        <v>13</v>
      </c>
      <c r="E49" s="19">
        <v>64.5</v>
      </c>
      <c r="F49" s="20">
        <f>(D49-E49)/E49</f>
        <v>-0.79844961240310075</v>
      </c>
      <c r="G49" s="21">
        <v>4</v>
      </c>
      <c r="H49" s="17">
        <v>2</v>
      </c>
      <c r="I49" s="22">
        <f t="shared" si="2"/>
        <v>2</v>
      </c>
      <c r="J49" s="22" t="s">
        <v>18</v>
      </c>
      <c r="K49" s="22" t="s">
        <v>18</v>
      </c>
      <c r="L49" s="19">
        <v>736</v>
      </c>
      <c r="M49" s="21">
        <v>150</v>
      </c>
      <c r="N49" s="23">
        <v>45012</v>
      </c>
      <c r="O49" s="36" t="s">
        <v>68</v>
      </c>
    </row>
    <row r="50" spans="1:15" ht="25.9" customHeight="1" x14ac:dyDescent="0.2">
      <c r="A50" s="44" t="s">
        <v>85</v>
      </c>
      <c r="B50" s="41"/>
      <c r="C50" s="46" t="s">
        <v>109</v>
      </c>
      <c r="D50" s="47">
        <f>SUBTOTAL(109,Table132[Pajamos 
(GBO)])</f>
        <v>307331.82000000018</v>
      </c>
      <c r="E50" s="47" t="s">
        <v>104</v>
      </c>
      <c r="F50" s="42">
        <f>(D50-E50)/E50</f>
        <v>0.14012397981896491</v>
      </c>
      <c r="G50" s="43">
        <f>SUBTOTAL(109,Table132[Žiūrovų sk. 
(ADM)])</f>
        <v>51668</v>
      </c>
      <c r="H50" s="44"/>
      <c r="I50" s="44"/>
      <c r="J50" s="48"/>
      <c r="K50" s="48"/>
      <c r="L50" s="44"/>
      <c r="M50" s="44"/>
      <c r="N50" s="44"/>
      <c r="O50" s="44" t="s">
        <v>85</v>
      </c>
    </row>
    <row r="51" spans="1:15" ht="25.9" hidden="1" customHeight="1" x14ac:dyDescent="0.15">
      <c r="D51" s="37"/>
      <c r="E51" s="37"/>
      <c r="F51" s="3"/>
      <c r="K51" s="38"/>
      <c r="L51" s="2"/>
      <c r="N51" s="39"/>
      <c r="O51" s="40"/>
    </row>
    <row r="52" spans="1:15" ht="25.9" hidden="1" customHeight="1" x14ac:dyDescent="0.15">
      <c r="D52" s="37"/>
      <c r="E52" s="37"/>
      <c r="F52" s="3"/>
      <c r="K52" s="38"/>
      <c r="L52" s="37"/>
      <c r="N52" s="39"/>
      <c r="O52" s="40"/>
    </row>
    <row r="53" spans="1:15" hidden="1" x14ac:dyDescent="0.15">
      <c r="D53" s="37"/>
      <c r="E53" s="37"/>
      <c r="F53" s="3"/>
      <c r="K53" s="38"/>
      <c r="L53" s="37"/>
      <c r="N53" s="39"/>
      <c r="O53" s="40"/>
    </row>
    <row r="54" spans="1:15" hidden="1" x14ac:dyDescent="0.15">
      <c r="D54" s="37"/>
      <c r="E54" s="37"/>
      <c r="F54" s="3"/>
      <c r="L54" s="37"/>
      <c r="N54" s="39"/>
      <c r="O54" s="40"/>
    </row>
    <row r="55" spans="1:15" hidden="1" x14ac:dyDescent="0.15">
      <c r="D55" s="37"/>
      <c r="E55" s="37"/>
      <c r="F55" s="3"/>
      <c r="L55" s="37"/>
      <c r="N55" s="39"/>
      <c r="O55" s="40"/>
    </row>
    <row r="56" spans="1:15" hidden="1" x14ac:dyDescent="0.15">
      <c r="D56" s="37"/>
      <c r="E56" s="37"/>
      <c r="N56" s="39"/>
    </row>
    <row r="57" spans="1:15" hidden="1" x14ac:dyDescent="0.15">
      <c r="D57" s="37"/>
      <c r="E57" s="37"/>
      <c r="N57" s="39"/>
    </row>
    <row r="58" spans="1:15" hidden="1" x14ac:dyDescent="0.15">
      <c r="D58" s="37"/>
      <c r="E58" s="37"/>
    </row>
    <row r="59" spans="1:15" hidden="1" x14ac:dyDescent="0.15">
      <c r="D59" s="37"/>
      <c r="E59" s="37"/>
    </row>
    <row r="60" spans="1:15" hidden="1" x14ac:dyDescent="0.15">
      <c r="D60" s="37"/>
      <c r="E60" s="37"/>
    </row>
    <row r="61" spans="1:15" hidden="1" x14ac:dyDescent="0.15">
      <c r="D61" s="37"/>
      <c r="E61" s="37"/>
    </row>
    <row r="62" spans="1:15" hidden="1" x14ac:dyDescent="0.15">
      <c r="D62" s="37"/>
      <c r="E62" s="37"/>
    </row>
    <row r="63" spans="1:15" hidden="1" x14ac:dyDescent="0.15">
      <c r="D63" s="37"/>
      <c r="E63" s="37"/>
    </row>
    <row r="64" spans="1:15" hidden="1" x14ac:dyDescent="0.15">
      <c r="D64" s="37"/>
      <c r="E64" s="37"/>
    </row>
    <row r="65" spans="4:5" hidden="1" x14ac:dyDescent="0.15">
      <c r="D65" s="37"/>
      <c r="E65" s="37"/>
    </row>
    <row r="66" spans="4:5" hidden="1" x14ac:dyDescent="0.15">
      <c r="D66" s="37"/>
      <c r="E66" s="3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XFC69"/>
  <sheetViews>
    <sheetView topLeftCell="A13" zoomScale="60" zoomScaleNormal="60" workbookViewId="0">
      <selection activeCell="A29" sqref="A29:XFD29"/>
    </sheetView>
  </sheetViews>
  <sheetFormatPr defaultColWidth="0" defaultRowHeight="0" customHeight="1" zeroHeight="1" x14ac:dyDescent="0.15"/>
  <cols>
    <col min="1" max="2" width="4.7109375" style="44" customWidth="1"/>
    <col min="3" max="3" width="30.7109375" style="44" customWidth="1"/>
    <col min="4" max="14" width="20.7109375" style="44" customWidth="1"/>
    <col min="15" max="15" width="30.7109375" style="44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103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15" t="s">
        <v>1</v>
      </c>
      <c r="E2" s="15" t="s">
        <v>49</v>
      </c>
      <c r="F2" s="15" t="s">
        <v>2</v>
      </c>
      <c r="G2" s="15" t="s">
        <v>3</v>
      </c>
      <c r="H2" s="15" t="s">
        <v>4</v>
      </c>
      <c r="I2" s="15" t="s">
        <v>28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5.9" customHeight="1" x14ac:dyDescent="0.2">
      <c r="A3" s="17">
        <v>1</v>
      </c>
      <c r="B3" s="17" t="s">
        <v>31</v>
      </c>
      <c r="C3" s="18" t="s">
        <v>50</v>
      </c>
      <c r="D3" s="19">
        <v>87940.32</v>
      </c>
      <c r="E3" s="17" t="s">
        <v>18</v>
      </c>
      <c r="F3" s="17" t="s">
        <v>18</v>
      </c>
      <c r="G3" s="21">
        <v>17517</v>
      </c>
      <c r="H3" s="17">
        <v>450</v>
      </c>
      <c r="I3" s="22">
        <f>G3/H3</f>
        <v>38.926666666666669</v>
      </c>
      <c r="J3" s="17">
        <v>16</v>
      </c>
      <c r="K3" s="17">
        <v>1</v>
      </c>
      <c r="L3" s="19">
        <v>98481.919999999998</v>
      </c>
      <c r="M3" s="21">
        <v>19680</v>
      </c>
      <c r="N3" s="23">
        <v>45037</v>
      </c>
      <c r="O3" s="30" t="s">
        <v>51</v>
      </c>
    </row>
    <row r="4" spans="1:18" s="24" customFormat="1" ht="25.9" customHeight="1" x14ac:dyDescent="0.2">
      <c r="A4" s="17">
        <v>2</v>
      </c>
      <c r="B4" s="17">
        <v>1</v>
      </c>
      <c r="C4" s="18" t="s">
        <v>11</v>
      </c>
      <c r="D4" s="19">
        <v>55044.17</v>
      </c>
      <c r="E4" s="19">
        <v>143774.03</v>
      </c>
      <c r="F4" s="20">
        <f>(D4-E4)/E4</f>
        <v>-0.61714803431468113</v>
      </c>
      <c r="G4" s="21">
        <v>9990</v>
      </c>
      <c r="H4" s="22">
        <v>376</v>
      </c>
      <c r="I4" s="22">
        <f>G4/H4</f>
        <v>26.569148936170212</v>
      </c>
      <c r="J4" s="17">
        <v>26</v>
      </c>
      <c r="K4" s="17">
        <v>3</v>
      </c>
      <c r="L4" s="19">
        <v>375533.25</v>
      </c>
      <c r="M4" s="21">
        <v>68091</v>
      </c>
      <c r="N4" s="23">
        <v>45023</v>
      </c>
      <c r="O4" s="30" t="s">
        <v>61</v>
      </c>
    </row>
    <row r="5" spans="1:18" s="24" customFormat="1" ht="25.9" customHeight="1" x14ac:dyDescent="0.2">
      <c r="A5" s="17">
        <v>3</v>
      </c>
      <c r="B5" s="17" t="s">
        <v>31</v>
      </c>
      <c r="C5" s="25" t="s">
        <v>53</v>
      </c>
      <c r="D5" s="28">
        <v>31145.5</v>
      </c>
      <c r="E5" s="17" t="s">
        <v>18</v>
      </c>
      <c r="F5" s="17" t="s">
        <v>18</v>
      </c>
      <c r="G5" s="29">
        <v>4496</v>
      </c>
      <c r="H5" s="21">
        <v>157</v>
      </c>
      <c r="I5" s="22">
        <f>G5/H5</f>
        <v>28.636942675159236</v>
      </c>
      <c r="J5" s="21">
        <v>14</v>
      </c>
      <c r="K5" s="21">
        <v>1</v>
      </c>
      <c r="L5" s="29">
        <v>33350.93</v>
      </c>
      <c r="M5" s="29">
        <v>4788</v>
      </c>
      <c r="N5" s="23">
        <v>45037</v>
      </c>
      <c r="O5" s="30" t="s">
        <v>14</v>
      </c>
      <c r="R5" s="17"/>
    </row>
    <row r="6" spans="1:18" s="24" customFormat="1" ht="25.9" customHeight="1" x14ac:dyDescent="0.2">
      <c r="A6" s="17">
        <v>4</v>
      </c>
      <c r="B6" s="17">
        <v>2</v>
      </c>
      <c r="C6" s="18" t="s">
        <v>19</v>
      </c>
      <c r="D6" s="19">
        <v>14794.01</v>
      </c>
      <c r="E6" s="19">
        <v>42513.52</v>
      </c>
      <c r="F6" s="20">
        <f>(D6-E6)/E6</f>
        <v>-0.65201634679979448</v>
      </c>
      <c r="G6" s="21">
        <v>2085</v>
      </c>
      <c r="H6" s="22">
        <v>114</v>
      </c>
      <c r="I6" s="22">
        <f t="shared" ref="I6:I9" si="0">G6/H6</f>
        <v>18.289473684210527</v>
      </c>
      <c r="J6" s="17">
        <v>9</v>
      </c>
      <c r="K6" s="17">
        <v>3</v>
      </c>
      <c r="L6" s="19">
        <v>112678.77</v>
      </c>
      <c r="M6" s="21">
        <v>16351</v>
      </c>
      <c r="N6" s="23">
        <v>45023</v>
      </c>
      <c r="O6" s="30" t="s">
        <v>12</v>
      </c>
      <c r="R6" s="17"/>
    </row>
    <row r="7" spans="1:18" s="24" customFormat="1" ht="25.9" customHeight="1" x14ac:dyDescent="0.2">
      <c r="A7" s="17">
        <v>5</v>
      </c>
      <c r="B7" s="6" t="s">
        <v>57</v>
      </c>
      <c r="C7" s="13" t="s">
        <v>66</v>
      </c>
      <c r="D7" s="32">
        <v>12600.27</v>
      </c>
      <c r="E7" s="8" t="s">
        <v>18</v>
      </c>
      <c r="F7" s="9" t="s">
        <v>18</v>
      </c>
      <c r="G7" s="33">
        <v>1903</v>
      </c>
      <c r="H7" s="10">
        <v>5</v>
      </c>
      <c r="I7" s="22">
        <f t="shared" si="0"/>
        <v>380.6</v>
      </c>
      <c r="J7" s="10">
        <v>1</v>
      </c>
      <c r="K7" s="10">
        <v>0</v>
      </c>
      <c r="L7" s="33">
        <v>12600.27</v>
      </c>
      <c r="M7" s="33">
        <v>1903</v>
      </c>
      <c r="N7" s="12" t="s">
        <v>59</v>
      </c>
      <c r="O7" s="34" t="s">
        <v>61</v>
      </c>
      <c r="R7" s="17"/>
    </row>
    <row r="8" spans="1:18" s="24" customFormat="1" ht="25.9" customHeight="1" x14ac:dyDescent="0.2">
      <c r="A8" s="17">
        <v>6</v>
      </c>
      <c r="B8" s="17">
        <v>4</v>
      </c>
      <c r="C8" s="18" t="s">
        <v>21</v>
      </c>
      <c r="D8" s="19">
        <v>11220.69</v>
      </c>
      <c r="E8" s="19">
        <v>25912.67</v>
      </c>
      <c r="F8" s="20">
        <f>(D8-E8)/E8</f>
        <v>-0.56698055430027083</v>
      </c>
      <c r="G8" s="21">
        <v>1993</v>
      </c>
      <c r="H8" s="22">
        <v>128</v>
      </c>
      <c r="I8" s="22">
        <f t="shared" si="0"/>
        <v>15.5703125</v>
      </c>
      <c r="J8" s="17">
        <v>12</v>
      </c>
      <c r="K8" s="17">
        <v>2</v>
      </c>
      <c r="L8" s="19">
        <v>40740.75</v>
      </c>
      <c r="M8" s="21">
        <v>6498</v>
      </c>
      <c r="N8" s="23">
        <v>45030</v>
      </c>
      <c r="O8" s="30" t="s">
        <v>14</v>
      </c>
      <c r="R8" s="17"/>
    </row>
    <row r="9" spans="1:18" s="24" customFormat="1" ht="25.9" customHeight="1" x14ac:dyDescent="0.2">
      <c r="A9" s="17">
        <v>7</v>
      </c>
      <c r="B9" s="17">
        <v>3</v>
      </c>
      <c r="C9" s="18" t="s">
        <v>20</v>
      </c>
      <c r="D9" s="19">
        <v>10630.71</v>
      </c>
      <c r="E9" s="19">
        <v>27003.47</v>
      </c>
      <c r="F9" s="20">
        <f>(D9-E9)/E9</f>
        <v>-0.6063205950938898</v>
      </c>
      <c r="G9" s="21">
        <v>1561</v>
      </c>
      <c r="H9" s="22">
        <v>85</v>
      </c>
      <c r="I9" s="22">
        <f t="shared" si="0"/>
        <v>18.36470588235294</v>
      </c>
      <c r="J9" s="17">
        <v>8</v>
      </c>
      <c r="K9" s="17">
        <v>5</v>
      </c>
      <c r="L9" s="19">
        <v>308137.98</v>
      </c>
      <c r="M9" s="21">
        <v>42242</v>
      </c>
      <c r="N9" s="23">
        <v>45009</v>
      </c>
      <c r="O9" s="30" t="s">
        <v>13</v>
      </c>
      <c r="R9" s="17"/>
    </row>
    <row r="10" spans="1:18" s="24" customFormat="1" ht="25.9" customHeight="1" x14ac:dyDescent="0.2">
      <c r="A10" s="17">
        <v>8</v>
      </c>
      <c r="B10" s="17">
        <v>5</v>
      </c>
      <c r="C10" s="18" t="s">
        <v>22</v>
      </c>
      <c r="D10" s="19">
        <v>9254</v>
      </c>
      <c r="E10" s="19">
        <v>25601</v>
      </c>
      <c r="F10" s="20">
        <f>(D10-E10)/E10</f>
        <v>-0.63852974493183856</v>
      </c>
      <c r="G10" s="21">
        <v>1455</v>
      </c>
      <c r="H10" s="22" t="s">
        <v>18</v>
      </c>
      <c r="I10" s="22" t="s">
        <v>18</v>
      </c>
      <c r="J10" s="17">
        <v>15</v>
      </c>
      <c r="K10" s="17">
        <v>2</v>
      </c>
      <c r="L10" s="19">
        <v>43137</v>
      </c>
      <c r="M10" s="21">
        <v>6528</v>
      </c>
      <c r="N10" s="23">
        <v>45030</v>
      </c>
      <c r="O10" s="30" t="s">
        <v>15</v>
      </c>
      <c r="R10" s="17"/>
    </row>
    <row r="11" spans="1:18" s="24" customFormat="1" ht="25.9" customHeight="1" x14ac:dyDescent="0.2">
      <c r="A11" s="17">
        <v>9</v>
      </c>
      <c r="B11" s="17" t="s">
        <v>31</v>
      </c>
      <c r="C11" s="18" t="s">
        <v>56</v>
      </c>
      <c r="D11" s="19">
        <v>6131</v>
      </c>
      <c r="E11" s="17" t="s">
        <v>18</v>
      </c>
      <c r="F11" s="17" t="s">
        <v>18</v>
      </c>
      <c r="G11" s="21">
        <v>1246</v>
      </c>
      <c r="H11" s="17" t="s">
        <v>18</v>
      </c>
      <c r="I11" s="22" t="s">
        <v>18</v>
      </c>
      <c r="J11" s="17">
        <v>18</v>
      </c>
      <c r="K11" s="17">
        <v>1</v>
      </c>
      <c r="L11" s="19">
        <v>6131</v>
      </c>
      <c r="M11" s="21">
        <v>1246</v>
      </c>
      <c r="N11" s="23">
        <v>45037</v>
      </c>
      <c r="O11" s="30" t="s">
        <v>30</v>
      </c>
      <c r="R11" s="17"/>
    </row>
    <row r="12" spans="1:18" s="24" customFormat="1" ht="25.9" customHeight="1" x14ac:dyDescent="0.2">
      <c r="A12" s="17">
        <v>10</v>
      </c>
      <c r="B12" s="17">
        <v>6</v>
      </c>
      <c r="C12" s="18" t="s">
        <v>23</v>
      </c>
      <c r="D12" s="19">
        <v>5959.23</v>
      </c>
      <c r="E12" s="19">
        <v>23128.560000000001</v>
      </c>
      <c r="F12" s="20">
        <f>(D12-E12)/E12</f>
        <v>-0.74234323278232628</v>
      </c>
      <c r="G12" s="21">
        <v>1014</v>
      </c>
      <c r="H12" s="22">
        <v>78</v>
      </c>
      <c r="I12" s="22">
        <f>G12/H12</f>
        <v>13</v>
      </c>
      <c r="J12" s="17">
        <v>9</v>
      </c>
      <c r="K12" s="17">
        <v>2</v>
      </c>
      <c r="L12" s="19">
        <v>29087.79</v>
      </c>
      <c r="M12" s="21">
        <v>4548</v>
      </c>
      <c r="N12" s="23">
        <v>45030</v>
      </c>
      <c r="O12" s="30" t="s">
        <v>12</v>
      </c>
      <c r="R12" s="17"/>
    </row>
    <row r="13" spans="1:18" s="24" customFormat="1" ht="25.9" customHeight="1" x14ac:dyDescent="0.2">
      <c r="A13" s="17">
        <v>11</v>
      </c>
      <c r="B13" s="17">
        <v>10</v>
      </c>
      <c r="C13" s="18" t="s">
        <v>26</v>
      </c>
      <c r="D13" s="19">
        <v>3663.59</v>
      </c>
      <c r="E13" s="19">
        <v>7256.86</v>
      </c>
      <c r="F13" s="20">
        <f>(D13-E13)/E13</f>
        <v>-0.49515492926692806</v>
      </c>
      <c r="G13" s="21">
        <v>576</v>
      </c>
      <c r="H13" s="22">
        <v>32</v>
      </c>
      <c r="I13" s="22">
        <f t="shared" ref="I13:I24" si="1">G13/H13</f>
        <v>18</v>
      </c>
      <c r="J13" s="17">
        <v>4</v>
      </c>
      <c r="K13" s="17">
        <v>4</v>
      </c>
      <c r="L13" s="19">
        <v>61490.49</v>
      </c>
      <c r="M13" s="21">
        <v>9264</v>
      </c>
      <c r="N13" s="23">
        <v>45016</v>
      </c>
      <c r="O13" s="30" t="s">
        <v>62</v>
      </c>
      <c r="R13" s="17"/>
    </row>
    <row r="14" spans="1:18" s="24" customFormat="1" ht="25.9" customHeight="1" x14ac:dyDescent="0.2">
      <c r="A14" s="17">
        <v>12</v>
      </c>
      <c r="B14" s="17">
        <v>8</v>
      </c>
      <c r="C14" s="18" t="s">
        <v>25</v>
      </c>
      <c r="D14" s="19">
        <v>1944.54</v>
      </c>
      <c r="E14" s="19">
        <v>10453.030000000001</v>
      </c>
      <c r="F14" s="20">
        <f>(D14-E14)/E14</f>
        <v>-0.81397355599285581</v>
      </c>
      <c r="G14" s="21">
        <v>289</v>
      </c>
      <c r="H14" s="22">
        <v>24</v>
      </c>
      <c r="I14" s="22">
        <f t="shared" si="1"/>
        <v>12.041666666666666</v>
      </c>
      <c r="J14" s="17">
        <v>5</v>
      </c>
      <c r="K14" s="17">
        <v>3</v>
      </c>
      <c r="L14" s="19">
        <v>33044.51</v>
      </c>
      <c r="M14" s="21">
        <v>5035</v>
      </c>
      <c r="N14" s="23">
        <v>45023</v>
      </c>
      <c r="O14" s="30" t="s">
        <v>16</v>
      </c>
      <c r="R14" s="17"/>
    </row>
    <row r="15" spans="1:18" s="24" customFormat="1" ht="25.9" customHeight="1" x14ac:dyDescent="0.2">
      <c r="A15" s="17">
        <v>13</v>
      </c>
      <c r="B15" s="17" t="s">
        <v>31</v>
      </c>
      <c r="C15" s="18" t="s">
        <v>52</v>
      </c>
      <c r="D15" s="28">
        <v>1937.53</v>
      </c>
      <c r="E15" s="19" t="s">
        <v>18</v>
      </c>
      <c r="F15" s="20" t="s">
        <v>18</v>
      </c>
      <c r="G15" s="29">
        <v>400</v>
      </c>
      <c r="H15" s="21">
        <v>50</v>
      </c>
      <c r="I15" s="22">
        <f t="shared" si="1"/>
        <v>8</v>
      </c>
      <c r="J15" s="21">
        <v>13</v>
      </c>
      <c r="K15" s="21">
        <v>1</v>
      </c>
      <c r="L15" s="29">
        <v>5076.6099999999997</v>
      </c>
      <c r="M15" s="29">
        <v>866</v>
      </c>
      <c r="N15" s="23">
        <v>45037</v>
      </c>
      <c r="O15" s="30" t="s">
        <v>16</v>
      </c>
      <c r="R15" s="17"/>
    </row>
    <row r="16" spans="1:18" s="24" customFormat="1" ht="25.9" customHeight="1" x14ac:dyDescent="0.2">
      <c r="A16" s="17">
        <v>14</v>
      </c>
      <c r="B16" s="6" t="s">
        <v>57</v>
      </c>
      <c r="C16" s="7" t="s">
        <v>60</v>
      </c>
      <c r="D16" s="8">
        <v>1581.77</v>
      </c>
      <c r="E16" s="8" t="s">
        <v>18</v>
      </c>
      <c r="F16" s="9" t="s">
        <v>18</v>
      </c>
      <c r="G16" s="10">
        <v>218</v>
      </c>
      <c r="H16" s="11">
        <v>7</v>
      </c>
      <c r="I16" s="22">
        <f t="shared" si="1"/>
        <v>31.142857142857142</v>
      </c>
      <c r="J16" s="6">
        <v>7</v>
      </c>
      <c r="K16" s="6">
        <v>0</v>
      </c>
      <c r="L16" s="8">
        <v>1581.77</v>
      </c>
      <c r="M16" s="10">
        <v>218</v>
      </c>
      <c r="N16" s="12" t="s">
        <v>59</v>
      </c>
      <c r="O16" s="31" t="s">
        <v>13</v>
      </c>
      <c r="R16" s="17"/>
    </row>
    <row r="17" spans="1:19" s="24" customFormat="1" ht="25.9" customHeight="1" x14ac:dyDescent="0.2">
      <c r="A17" s="17">
        <v>15</v>
      </c>
      <c r="B17" s="17">
        <v>12</v>
      </c>
      <c r="C17" s="18" t="s">
        <v>41</v>
      </c>
      <c r="D17" s="19">
        <v>1508.4</v>
      </c>
      <c r="E17" s="19">
        <v>5373</v>
      </c>
      <c r="F17" s="20">
        <f t="shared" ref="F17:F23" si="2">(D17-E17)/E17</f>
        <v>-0.71926298157453938</v>
      </c>
      <c r="G17" s="21">
        <v>225</v>
      </c>
      <c r="H17" s="22">
        <v>31</v>
      </c>
      <c r="I17" s="22">
        <f t="shared" si="1"/>
        <v>7.258064516129032</v>
      </c>
      <c r="J17" s="17">
        <v>4</v>
      </c>
      <c r="K17" s="17">
        <v>2</v>
      </c>
      <c r="L17" s="19">
        <v>7051.31</v>
      </c>
      <c r="M17" s="21">
        <v>1182</v>
      </c>
      <c r="N17" s="23">
        <v>45030</v>
      </c>
      <c r="O17" s="30" t="s">
        <v>46</v>
      </c>
      <c r="R17" s="17"/>
    </row>
    <row r="18" spans="1:19" s="24" customFormat="1" ht="25.9" customHeight="1" x14ac:dyDescent="0.2">
      <c r="A18" s="17">
        <v>16</v>
      </c>
      <c r="B18" s="6">
        <v>15</v>
      </c>
      <c r="C18" s="13" t="s">
        <v>67</v>
      </c>
      <c r="D18" s="32">
        <v>1479.9</v>
      </c>
      <c r="E18" s="32">
        <v>2971</v>
      </c>
      <c r="F18" s="20">
        <f t="shared" si="2"/>
        <v>-0.50188488724335234</v>
      </c>
      <c r="G18" s="33">
        <v>234</v>
      </c>
      <c r="H18" s="10">
        <v>14</v>
      </c>
      <c r="I18" s="22">
        <f t="shared" si="1"/>
        <v>16.714285714285715</v>
      </c>
      <c r="J18" s="10">
        <v>5</v>
      </c>
      <c r="K18" s="10">
        <v>5</v>
      </c>
      <c r="L18" s="33">
        <v>53093</v>
      </c>
      <c r="M18" s="33">
        <v>6952</v>
      </c>
      <c r="N18" s="12">
        <v>45012</v>
      </c>
      <c r="O18" s="34" t="s">
        <v>68</v>
      </c>
      <c r="R18" s="17"/>
    </row>
    <row r="19" spans="1:19" s="24" customFormat="1" ht="25.9" customHeight="1" x14ac:dyDescent="0.2">
      <c r="A19" s="17">
        <v>17</v>
      </c>
      <c r="B19" s="17">
        <v>7</v>
      </c>
      <c r="C19" s="18" t="s">
        <v>24</v>
      </c>
      <c r="D19" s="19">
        <v>1420.4</v>
      </c>
      <c r="E19" s="19">
        <v>10595.98</v>
      </c>
      <c r="F19" s="20">
        <f t="shared" si="2"/>
        <v>-0.8659491618519477</v>
      </c>
      <c r="G19" s="21">
        <v>249</v>
      </c>
      <c r="H19" s="22">
        <v>31</v>
      </c>
      <c r="I19" s="22">
        <f t="shared" si="1"/>
        <v>8.0322580645161299</v>
      </c>
      <c r="J19" s="17">
        <v>6</v>
      </c>
      <c r="K19" s="17">
        <v>2</v>
      </c>
      <c r="L19" s="19">
        <v>12016.38</v>
      </c>
      <c r="M19" s="21">
        <v>1827</v>
      </c>
      <c r="N19" s="23">
        <v>45030</v>
      </c>
      <c r="O19" s="30" t="s">
        <v>61</v>
      </c>
      <c r="R19" s="17"/>
    </row>
    <row r="20" spans="1:19" s="24" customFormat="1" ht="25.9" customHeight="1" x14ac:dyDescent="0.2">
      <c r="A20" s="17">
        <v>18</v>
      </c>
      <c r="B20" s="17">
        <v>11</v>
      </c>
      <c r="C20" s="18" t="s">
        <v>27</v>
      </c>
      <c r="D20" s="19">
        <v>1299.43</v>
      </c>
      <c r="E20" s="19">
        <v>6352.02</v>
      </c>
      <c r="F20" s="20">
        <f t="shared" si="2"/>
        <v>-0.79543043000494329</v>
      </c>
      <c r="G20" s="21">
        <v>233</v>
      </c>
      <c r="H20" s="22">
        <v>44</v>
      </c>
      <c r="I20" s="22">
        <f t="shared" si="1"/>
        <v>5.2954545454545459</v>
      </c>
      <c r="J20" s="17">
        <v>11</v>
      </c>
      <c r="K20" s="17">
        <v>2</v>
      </c>
      <c r="L20" s="19">
        <v>7845.35</v>
      </c>
      <c r="M20" s="21">
        <v>1284</v>
      </c>
      <c r="N20" s="23">
        <v>45030</v>
      </c>
      <c r="O20" s="30" t="s">
        <v>17</v>
      </c>
      <c r="R20" s="17"/>
    </row>
    <row r="21" spans="1:19" s="24" customFormat="1" ht="25.9" customHeight="1" x14ac:dyDescent="0.2">
      <c r="A21" s="17">
        <v>19</v>
      </c>
      <c r="B21" s="17">
        <v>16</v>
      </c>
      <c r="C21" s="25" t="s">
        <v>43</v>
      </c>
      <c r="D21" s="19">
        <v>1280.4100000000001</v>
      </c>
      <c r="E21" s="19">
        <v>2371.9</v>
      </c>
      <c r="F21" s="20">
        <f t="shared" si="2"/>
        <v>-0.46017538682069226</v>
      </c>
      <c r="G21" s="17">
        <v>189</v>
      </c>
      <c r="H21" s="22">
        <v>15</v>
      </c>
      <c r="I21" s="22">
        <f t="shared" si="1"/>
        <v>12.6</v>
      </c>
      <c r="J21" s="17">
        <v>4</v>
      </c>
      <c r="K21" s="17">
        <v>9</v>
      </c>
      <c r="L21" s="19">
        <v>127017.98</v>
      </c>
      <c r="M21" s="21">
        <v>19831</v>
      </c>
      <c r="N21" s="23">
        <v>44981</v>
      </c>
      <c r="O21" s="35" t="s">
        <v>17</v>
      </c>
      <c r="R21" s="17"/>
    </row>
    <row r="22" spans="1:19" s="24" customFormat="1" ht="25.9" customHeight="1" x14ac:dyDescent="0.2">
      <c r="A22" s="17">
        <v>20</v>
      </c>
      <c r="B22" s="17">
        <v>21</v>
      </c>
      <c r="C22" s="18" t="s">
        <v>36</v>
      </c>
      <c r="D22" s="19">
        <v>1082.4000000000001</v>
      </c>
      <c r="E22" s="19">
        <v>1434.4499999999998</v>
      </c>
      <c r="F22" s="20">
        <f t="shared" si="2"/>
        <v>-0.24542507581302922</v>
      </c>
      <c r="G22" s="21">
        <v>166</v>
      </c>
      <c r="H22" s="22">
        <v>9</v>
      </c>
      <c r="I22" s="22">
        <f t="shared" si="1"/>
        <v>18.444444444444443</v>
      </c>
      <c r="J22" s="17">
        <v>2</v>
      </c>
      <c r="K22" s="17">
        <v>8</v>
      </c>
      <c r="L22" s="19">
        <v>225808.92000000004</v>
      </c>
      <c r="M22" s="21">
        <v>35379</v>
      </c>
      <c r="N22" s="23">
        <v>44988</v>
      </c>
      <c r="O22" s="30" t="s">
        <v>39</v>
      </c>
      <c r="R22" s="17"/>
    </row>
    <row r="23" spans="1:19" s="24" customFormat="1" ht="25.9" customHeight="1" x14ac:dyDescent="0.2">
      <c r="A23" s="17">
        <v>21</v>
      </c>
      <c r="B23" s="6">
        <v>18</v>
      </c>
      <c r="C23" s="13" t="s">
        <v>79</v>
      </c>
      <c r="D23" s="8">
        <v>883</v>
      </c>
      <c r="E23" s="8">
        <v>1918.1</v>
      </c>
      <c r="F23" s="20">
        <f t="shared" si="2"/>
        <v>-0.53964861060424374</v>
      </c>
      <c r="G23" s="6">
        <v>256</v>
      </c>
      <c r="H23" s="6">
        <v>13</v>
      </c>
      <c r="I23" s="22">
        <f t="shared" si="1"/>
        <v>19.692307692307693</v>
      </c>
      <c r="J23" s="6">
        <v>4</v>
      </c>
      <c r="K23" s="6">
        <v>5</v>
      </c>
      <c r="L23" s="8">
        <v>43490</v>
      </c>
      <c r="M23" s="10">
        <v>4953</v>
      </c>
      <c r="N23" s="12">
        <v>45012</v>
      </c>
      <c r="O23" s="34" t="s">
        <v>68</v>
      </c>
      <c r="R23" s="17"/>
    </row>
    <row r="24" spans="1:19" s="24" customFormat="1" ht="25.9" customHeight="1" x14ac:dyDescent="0.2">
      <c r="A24" s="17">
        <v>22</v>
      </c>
      <c r="B24" s="6" t="s">
        <v>31</v>
      </c>
      <c r="C24" s="13" t="s">
        <v>84</v>
      </c>
      <c r="D24" s="8">
        <v>819.5</v>
      </c>
      <c r="E24" s="8" t="s">
        <v>18</v>
      </c>
      <c r="F24" s="9" t="s">
        <v>18</v>
      </c>
      <c r="G24" s="6">
        <v>271</v>
      </c>
      <c r="H24" s="6">
        <v>10</v>
      </c>
      <c r="I24" s="22">
        <f t="shared" si="1"/>
        <v>27.1</v>
      </c>
      <c r="J24" s="6">
        <v>5</v>
      </c>
      <c r="K24" s="6">
        <v>1</v>
      </c>
      <c r="L24" s="8">
        <v>819.5</v>
      </c>
      <c r="M24" s="10">
        <v>271</v>
      </c>
      <c r="N24" s="12">
        <v>45037</v>
      </c>
      <c r="O24" s="6" t="s">
        <v>83</v>
      </c>
      <c r="R24" s="17"/>
    </row>
    <row r="25" spans="1:19" s="27" customFormat="1" ht="25.9" customHeight="1" x14ac:dyDescent="0.15">
      <c r="A25" s="17">
        <v>23</v>
      </c>
      <c r="B25" s="6" t="s">
        <v>57</v>
      </c>
      <c r="C25" s="7" t="s">
        <v>58</v>
      </c>
      <c r="D25" s="8">
        <v>768.5</v>
      </c>
      <c r="E25" s="8" t="s">
        <v>18</v>
      </c>
      <c r="F25" s="9" t="s">
        <v>18</v>
      </c>
      <c r="G25" s="10">
        <v>121</v>
      </c>
      <c r="H25" s="11">
        <v>5</v>
      </c>
      <c r="I25" s="22">
        <f>G25/H25</f>
        <v>24.2</v>
      </c>
      <c r="J25" s="6">
        <v>5</v>
      </c>
      <c r="K25" s="6">
        <v>0</v>
      </c>
      <c r="L25" s="8">
        <v>768.5</v>
      </c>
      <c r="M25" s="10">
        <v>121</v>
      </c>
      <c r="N25" s="12" t="s">
        <v>59</v>
      </c>
      <c r="O25" s="31" t="s">
        <v>16</v>
      </c>
      <c r="R25" s="17"/>
      <c r="S25" s="24"/>
    </row>
    <row r="26" spans="1:19" s="27" customFormat="1" ht="25.9" customHeight="1" x14ac:dyDescent="0.15">
      <c r="A26" s="17">
        <v>24</v>
      </c>
      <c r="B26" s="6">
        <v>24</v>
      </c>
      <c r="C26" s="13" t="s">
        <v>80</v>
      </c>
      <c r="D26" s="8">
        <v>621.20000000000005</v>
      </c>
      <c r="E26" s="8">
        <v>904.8</v>
      </c>
      <c r="F26" s="20">
        <f>(D26-E26)/E26</f>
        <v>-0.3134394341290892</v>
      </c>
      <c r="G26" s="6">
        <v>94</v>
      </c>
      <c r="H26" s="6">
        <v>7</v>
      </c>
      <c r="I26" s="22">
        <f>G26/H26</f>
        <v>13.428571428571429</v>
      </c>
      <c r="J26" s="6">
        <v>3</v>
      </c>
      <c r="K26" s="6">
        <v>5</v>
      </c>
      <c r="L26" s="8">
        <v>8550</v>
      </c>
      <c r="M26" s="10">
        <v>1575</v>
      </c>
      <c r="N26" s="12">
        <v>45012</v>
      </c>
      <c r="O26" s="34" t="s">
        <v>68</v>
      </c>
      <c r="R26" s="17"/>
      <c r="S26" s="24"/>
    </row>
    <row r="27" spans="1:19" s="27" customFormat="1" ht="25.9" customHeight="1" x14ac:dyDescent="0.15">
      <c r="A27" s="17">
        <v>25</v>
      </c>
      <c r="B27" s="17">
        <v>13</v>
      </c>
      <c r="C27" s="18" t="s">
        <v>42</v>
      </c>
      <c r="D27" s="19">
        <v>527.69000000000005</v>
      </c>
      <c r="E27" s="19">
        <v>3197.33</v>
      </c>
      <c r="F27" s="20">
        <f>(D27-E27)/E27</f>
        <v>-0.83495916905668166</v>
      </c>
      <c r="G27" s="21">
        <v>102</v>
      </c>
      <c r="H27" s="22">
        <v>15</v>
      </c>
      <c r="I27" s="22">
        <f t="shared" ref="I27:I51" si="3">G27/H27</f>
        <v>6.8</v>
      </c>
      <c r="J27" s="17">
        <v>2</v>
      </c>
      <c r="K27" s="17">
        <v>12</v>
      </c>
      <c r="L27" s="19">
        <v>324815.45</v>
      </c>
      <c r="M27" s="21">
        <v>64376</v>
      </c>
      <c r="N27" s="23">
        <v>44960</v>
      </c>
      <c r="O27" s="30" t="s">
        <v>14</v>
      </c>
      <c r="R27" s="17"/>
      <c r="S27" s="24"/>
    </row>
    <row r="28" spans="1:19" s="27" customFormat="1" ht="25.9" customHeight="1" x14ac:dyDescent="0.15">
      <c r="A28" s="17">
        <v>26</v>
      </c>
      <c r="B28" s="6" t="s">
        <v>31</v>
      </c>
      <c r="C28" s="7" t="s">
        <v>94</v>
      </c>
      <c r="D28" s="8">
        <v>472.2</v>
      </c>
      <c r="E28" s="8" t="s">
        <v>18</v>
      </c>
      <c r="F28" s="9" t="s">
        <v>18</v>
      </c>
      <c r="G28" s="10">
        <v>73</v>
      </c>
      <c r="H28" s="11">
        <v>1</v>
      </c>
      <c r="I28" s="22">
        <f>G28/H28</f>
        <v>73</v>
      </c>
      <c r="J28" s="6">
        <v>1</v>
      </c>
      <c r="K28" s="6">
        <v>1</v>
      </c>
      <c r="L28" s="8">
        <v>472.2</v>
      </c>
      <c r="M28" s="10">
        <v>73</v>
      </c>
      <c r="N28" s="12">
        <v>45043</v>
      </c>
      <c r="O28" s="31" t="s">
        <v>95</v>
      </c>
      <c r="R28" s="17"/>
      <c r="S28" s="24"/>
    </row>
    <row r="29" spans="1:19" s="27" customFormat="1" ht="25.9" customHeight="1" x14ac:dyDescent="0.15">
      <c r="A29" s="17">
        <v>27</v>
      </c>
      <c r="B29" s="17">
        <v>20</v>
      </c>
      <c r="C29" s="25" t="s">
        <v>44</v>
      </c>
      <c r="D29" s="19">
        <v>409.06</v>
      </c>
      <c r="E29" s="19">
        <v>1660.38</v>
      </c>
      <c r="F29" s="20">
        <f>(D29-E29)/E29</f>
        <v>-0.75363471012659755</v>
      </c>
      <c r="G29" s="17">
        <v>93</v>
      </c>
      <c r="H29" s="22">
        <v>9</v>
      </c>
      <c r="I29" s="22">
        <f t="shared" si="3"/>
        <v>10.333333333333334</v>
      </c>
      <c r="J29" s="17">
        <v>2</v>
      </c>
      <c r="K29" s="17">
        <v>18</v>
      </c>
      <c r="L29" s="19">
        <v>1044473.39</v>
      </c>
      <c r="M29" s="21">
        <v>194367</v>
      </c>
      <c r="N29" s="23">
        <v>44916</v>
      </c>
      <c r="O29" s="35" t="s">
        <v>47</v>
      </c>
    </row>
    <row r="30" spans="1:19" ht="25.9" customHeight="1" x14ac:dyDescent="0.15">
      <c r="A30" s="17">
        <v>28</v>
      </c>
      <c r="B30" s="9" t="s">
        <v>18</v>
      </c>
      <c r="C30" s="13" t="s">
        <v>65</v>
      </c>
      <c r="D30" s="32">
        <v>400</v>
      </c>
      <c r="E30" s="8" t="s">
        <v>18</v>
      </c>
      <c r="F30" s="9" t="s">
        <v>18</v>
      </c>
      <c r="G30" s="33">
        <v>80</v>
      </c>
      <c r="H30" s="10">
        <v>1</v>
      </c>
      <c r="I30" s="22">
        <f t="shared" si="3"/>
        <v>80</v>
      </c>
      <c r="J30" s="10">
        <v>1</v>
      </c>
      <c r="K30" s="9" t="s">
        <v>18</v>
      </c>
      <c r="L30" s="33">
        <v>2675850.29</v>
      </c>
      <c r="M30" s="33">
        <v>354244</v>
      </c>
      <c r="N30" s="12">
        <v>44911</v>
      </c>
      <c r="O30" s="30" t="s">
        <v>40</v>
      </c>
    </row>
    <row r="31" spans="1:19" ht="25.9" customHeight="1" x14ac:dyDescent="0.15">
      <c r="A31" s="17">
        <v>29</v>
      </c>
      <c r="B31" s="6">
        <v>19</v>
      </c>
      <c r="C31" s="13" t="s">
        <v>82</v>
      </c>
      <c r="D31" s="8">
        <v>328.35</v>
      </c>
      <c r="E31" s="8">
        <v>1669.9</v>
      </c>
      <c r="F31" s="20">
        <f t="shared" ref="F31:F37" si="4">(D31-E31)/E31</f>
        <v>-0.80337145936882459</v>
      </c>
      <c r="G31" s="6">
        <v>64</v>
      </c>
      <c r="H31" s="6">
        <v>3</v>
      </c>
      <c r="I31" s="22">
        <f t="shared" si="3"/>
        <v>21.333333333333332</v>
      </c>
      <c r="J31" s="6">
        <v>3</v>
      </c>
      <c r="K31" s="6">
        <v>3</v>
      </c>
      <c r="L31" s="8">
        <v>6126.9400000000005</v>
      </c>
      <c r="M31" s="10">
        <v>1125</v>
      </c>
      <c r="N31" s="12">
        <v>45023</v>
      </c>
      <c r="O31" s="6" t="s">
        <v>83</v>
      </c>
    </row>
    <row r="32" spans="1:19" ht="25.9" customHeight="1" x14ac:dyDescent="0.15">
      <c r="A32" s="17">
        <v>30</v>
      </c>
      <c r="B32" s="17">
        <v>34</v>
      </c>
      <c r="C32" s="18" t="s">
        <v>38</v>
      </c>
      <c r="D32" s="19">
        <v>303.60000000000002</v>
      </c>
      <c r="E32" s="19">
        <v>303.10000000000002</v>
      </c>
      <c r="F32" s="20">
        <f t="shared" si="4"/>
        <v>1.649620587264929E-3</v>
      </c>
      <c r="G32" s="21">
        <v>56</v>
      </c>
      <c r="H32" s="22">
        <v>3</v>
      </c>
      <c r="I32" s="22">
        <f t="shared" si="3"/>
        <v>18.666666666666668</v>
      </c>
      <c r="J32" s="17">
        <v>1</v>
      </c>
      <c r="K32" s="17" t="s">
        <v>18</v>
      </c>
      <c r="L32" s="19">
        <v>35386.199999999997</v>
      </c>
      <c r="M32" s="21">
        <v>5686</v>
      </c>
      <c r="N32" s="23">
        <v>44960</v>
      </c>
      <c r="O32" s="30" t="s">
        <v>40</v>
      </c>
    </row>
    <row r="33" spans="1:15" ht="25.9" customHeight="1" x14ac:dyDescent="0.15">
      <c r="A33" s="17">
        <v>31</v>
      </c>
      <c r="B33" s="17">
        <v>37</v>
      </c>
      <c r="C33" s="18" t="s">
        <v>29</v>
      </c>
      <c r="D33" s="19">
        <v>249</v>
      </c>
      <c r="E33" s="19">
        <v>202.7</v>
      </c>
      <c r="F33" s="20">
        <f t="shared" si="4"/>
        <v>0.22841637888505187</v>
      </c>
      <c r="G33" s="21">
        <v>79</v>
      </c>
      <c r="H33" s="22">
        <v>4</v>
      </c>
      <c r="I33" s="22">
        <f t="shared" si="3"/>
        <v>19.75</v>
      </c>
      <c r="J33" s="17">
        <v>3</v>
      </c>
      <c r="K33" s="17">
        <v>5</v>
      </c>
      <c r="L33" s="19">
        <v>11712.6</v>
      </c>
      <c r="M33" s="21">
        <v>2154</v>
      </c>
      <c r="N33" s="23">
        <v>45009</v>
      </c>
      <c r="O33" s="30" t="s">
        <v>12</v>
      </c>
    </row>
    <row r="34" spans="1:15" ht="25.9" customHeight="1" x14ac:dyDescent="0.15">
      <c r="A34" s="17">
        <v>32</v>
      </c>
      <c r="B34" s="17">
        <v>23</v>
      </c>
      <c r="C34" s="18" t="s">
        <v>32</v>
      </c>
      <c r="D34" s="19">
        <v>226.7</v>
      </c>
      <c r="E34" s="19">
        <v>1044.4000000000001</v>
      </c>
      <c r="F34" s="20">
        <f t="shared" si="4"/>
        <v>-0.78293757181156642</v>
      </c>
      <c r="G34" s="21">
        <v>33</v>
      </c>
      <c r="H34" s="22">
        <v>3</v>
      </c>
      <c r="I34" s="22">
        <f t="shared" si="3"/>
        <v>11</v>
      </c>
      <c r="J34" s="17">
        <v>2</v>
      </c>
      <c r="K34" s="17" t="s">
        <v>18</v>
      </c>
      <c r="L34" s="19">
        <v>39547.480000000003</v>
      </c>
      <c r="M34" s="21">
        <v>6714</v>
      </c>
      <c r="N34" s="23">
        <v>44678</v>
      </c>
      <c r="O34" s="30" t="s">
        <v>16</v>
      </c>
    </row>
    <row r="35" spans="1:15" ht="25.9" customHeight="1" x14ac:dyDescent="0.15">
      <c r="A35" s="17">
        <v>33</v>
      </c>
      <c r="B35" s="17">
        <v>29</v>
      </c>
      <c r="C35" s="18" t="s">
        <v>37</v>
      </c>
      <c r="D35" s="19">
        <v>221</v>
      </c>
      <c r="E35" s="19">
        <v>566</v>
      </c>
      <c r="F35" s="20">
        <f t="shared" si="4"/>
        <v>-0.60954063604240283</v>
      </c>
      <c r="G35" s="21">
        <v>41</v>
      </c>
      <c r="H35" s="22">
        <v>2</v>
      </c>
      <c r="I35" s="22">
        <f t="shared" si="3"/>
        <v>20.5</v>
      </c>
      <c r="J35" s="17">
        <v>2</v>
      </c>
      <c r="K35" s="17">
        <v>10</v>
      </c>
      <c r="L35" s="19">
        <v>274716.63</v>
      </c>
      <c r="M35" s="21">
        <v>46055</v>
      </c>
      <c r="N35" s="23">
        <v>44973</v>
      </c>
      <c r="O35" s="30" t="s">
        <v>13</v>
      </c>
    </row>
    <row r="36" spans="1:15" ht="25.9" customHeight="1" x14ac:dyDescent="0.15">
      <c r="A36" s="17">
        <v>34</v>
      </c>
      <c r="B36" s="6">
        <v>30</v>
      </c>
      <c r="C36" s="13" t="s">
        <v>75</v>
      </c>
      <c r="D36" s="8">
        <v>218.3</v>
      </c>
      <c r="E36" s="8">
        <v>562.4</v>
      </c>
      <c r="F36" s="20">
        <f t="shared" si="4"/>
        <v>-0.61184210526315785</v>
      </c>
      <c r="G36" s="6">
        <v>38</v>
      </c>
      <c r="H36" s="6">
        <v>3</v>
      </c>
      <c r="I36" s="22">
        <f t="shared" si="3"/>
        <v>12.666666666666666</v>
      </c>
      <c r="J36" s="6">
        <v>3</v>
      </c>
      <c r="K36" s="6">
        <v>5</v>
      </c>
      <c r="L36" s="8">
        <v>9053</v>
      </c>
      <c r="M36" s="10">
        <v>1544</v>
      </c>
      <c r="N36" s="12">
        <v>45012</v>
      </c>
      <c r="O36" s="34" t="s">
        <v>68</v>
      </c>
    </row>
    <row r="37" spans="1:15" ht="25.9" customHeight="1" x14ac:dyDescent="0.15">
      <c r="A37" s="17">
        <v>35</v>
      </c>
      <c r="B37" s="6">
        <v>36</v>
      </c>
      <c r="C37" s="13" t="s">
        <v>76</v>
      </c>
      <c r="D37" s="8">
        <v>208</v>
      </c>
      <c r="E37" s="8">
        <v>220.8</v>
      </c>
      <c r="F37" s="20">
        <f t="shared" si="4"/>
        <v>-5.7971014492753672E-2</v>
      </c>
      <c r="G37" s="6">
        <v>43</v>
      </c>
      <c r="H37" s="6">
        <v>3</v>
      </c>
      <c r="I37" s="22">
        <f t="shared" si="3"/>
        <v>14.333333333333334</v>
      </c>
      <c r="J37" s="6">
        <v>2</v>
      </c>
      <c r="K37" s="6">
        <v>5</v>
      </c>
      <c r="L37" s="8">
        <v>18981</v>
      </c>
      <c r="M37" s="10">
        <v>2136</v>
      </c>
      <c r="N37" s="12">
        <v>45012</v>
      </c>
      <c r="O37" s="34" t="s">
        <v>68</v>
      </c>
    </row>
    <row r="38" spans="1:15" ht="25.9" customHeight="1" x14ac:dyDescent="0.15">
      <c r="A38" s="17">
        <v>36</v>
      </c>
      <c r="B38" s="6" t="s">
        <v>18</v>
      </c>
      <c r="C38" s="13" t="s">
        <v>77</v>
      </c>
      <c r="D38" s="8">
        <v>187</v>
      </c>
      <c r="E38" s="8" t="s">
        <v>18</v>
      </c>
      <c r="F38" s="8" t="s">
        <v>18</v>
      </c>
      <c r="G38" s="6">
        <v>58</v>
      </c>
      <c r="H38" s="6">
        <v>2</v>
      </c>
      <c r="I38" s="22">
        <f t="shared" si="3"/>
        <v>29</v>
      </c>
      <c r="J38" s="6">
        <v>2</v>
      </c>
      <c r="K38" s="6" t="s">
        <v>18</v>
      </c>
      <c r="L38" s="8">
        <v>388</v>
      </c>
      <c r="M38" s="10">
        <v>92</v>
      </c>
      <c r="N38" s="12">
        <v>45026</v>
      </c>
      <c r="O38" s="34" t="s">
        <v>68</v>
      </c>
    </row>
    <row r="39" spans="1:15" ht="25.9" customHeight="1" x14ac:dyDescent="0.15">
      <c r="A39" s="17">
        <v>37</v>
      </c>
      <c r="B39" s="6">
        <v>31</v>
      </c>
      <c r="C39" s="13" t="s">
        <v>78</v>
      </c>
      <c r="D39" s="8">
        <v>177.7</v>
      </c>
      <c r="E39" s="8">
        <v>521.79999999999995</v>
      </c>
      <c r="F39" s="20">
        <f>(D39-E39)/E39</f>
        <v>-0.65944806439248749</v>
      </c>
      <c r="G39" s="6">
        <v>28</v>
      </c>
      <c r="H39" s="6">
        <v>2</v>
      </c>
      <c r="I39" s="22">
        <f t="shared" si="3"/>
        <v>14</v>
      </c>
      <c r="J39" s="6">
        <v>2</v>
      </c>
      <c r="K39" s="6">
        <v>5</v>
      </c>
      <c r="L39" s="8">
        <v>21766</v>
      </c>
      <c r="M39" s="10">
        <v>2584</v>
      </c>
      <c r="N39" s="12">
        <v>45012</v>
      </c>
      <c r="O39" s="34" t="s">
        <v>68</v>
      </c>
    </row>
    <row r="40" spans="1:15" ht="25.9" customHeight="1" x14ac:dyDescent="0.15">
      <c r="A40" s="17">
        <v>38</v>
      </c>
      <c r="B40" s="17">
        <v>27</v>
      </c>
      <c r="C40" s="18" t="s">
        <v>35</v>
      </c>
      <c r="D40" s="19">
        <v>151</v>
      </c>
      <c r="E40" s="19">
        <v>614</v>
      </c>
      <c r="F40" s="20">
        <f>(D40-E40)/E40</f>
        <v>-0.75407166123778502</v>
      </c>
      <c r="G40" s="21">
        <v>36</v>
      </c>
      <c r="H40" s="22">
        <v>7</v>
      </c>
      <c r="I40" s="22">
        <f t="shared" si="3"/>
        <v>5.1428571428571432</v>
      </c>
      <c r="J40" s="17">
        <v>2</v>
      </c>
      <c r="K40" s="17">
        <v>2</v>
      </c>
      <c r="L40" s="19">
        <v>764.6</v>
      </c>
      <c r="M40" s="21">
        <v>152</v>
      </c>
      <c r="N40" s="23">
        <v>45030</v>
      </c>
      <c r="O40" s="30" t="s">
        <v>30</v>
      </c>
    </row>
    <row r="41" spans="1:15" ht="25.9" customHeight="1" x14ac:dyDescent="0.15">
      <c r="A41" s="17">
        <v>39</v>
      </c>
      <c r="B41" s="6">
        <v>39</v>
      </c>
      <c r="C41" s="13" t="s">
        <v>73</v>
      </c>
      <c r="D41" s="8">
        <v>85.5</v>
      </c>
      <c r="E41" s="8">
        <v>92</v>
      </c>
      <c r="F41" s="20">
        <f>(D41-E41)/E41</f>
        <v>-7.0652173913043473E-2</v>
      </c>
      <c r="G41" s="6">
        <v>17</v>
      </c>
      <c r="H41" s="6">
        <v>3</v>
      </c>
      <c r="I41" s="22">
        <f t="shared" si="3"/>
        <v>5.666666666666667</v>
      </c>
      <c r="J41" s="6">
        <v>2</v>
      </c>
      <c r="K41" s="6">
        <v>5</v>
      </c>
      <c r="L41" s="8">
        <v>944</v>
      </c>
      <c r="M41" s="10">
        <v>191</v>
      </c>
      <c r="N41" s="12">
        <v>45012</v>
      </c>
      <c r="O41" s="34" t="s">
        <v>68</v>
      </c>
    </row>
    <row r="42" spans="1:15" ht="25.9" customHeight="1" x14ac:dyDescent="0.15">
      <c r="A42" s="17">
        <v>40</v>
      </c>
      <c r="B42" s="6" t="s">
        <v>18</v>
      </c>
      <c r="C42" s="13" t="s">
        <v>74</v>
      </c>
      <c r="D42" s="8">
        <v>72</v>
      </c>
      <c r="E42" s="8" t="s">
        <v>18</v>
      </c>
      <c r="F42" s="8" t="s">
        <v>18</v>
      </c>
      <c r="G42" s="6">
        <v>15</v>
      </c>
      <c r="H42" s="6">
        <v>1</v>
      </c>
      <c r="I42" s="22">
        <f t="shared" si="3"/>
        <v>15</v>
      </c>
      <c r="J42" s="6">
        <v>1</v>
      </c>
      <c r="K42" s="6" t="s">
        <v>18</v>
      </c>
      <c r="L42" s="8">
        <v>624</v>
      </c>
      <c r="M42" s="10">
        <v>160</v>
      </c>
      <c r="N42" s="12">
        <v>42832</v>
      </c>
      <c r="O42" s="34" t="s">
        <v>68</v>
      </c>
    </row>
    <row r="43" spans="1:15" ht="25.9" customHeight="1" x14ac:dyDescent="0.15">
      <c r="A43" s="17">
        <v>41</v>
      </c>
      <c r="B43" s="6" t="s">
        <v>18</v>
      </c>
      <c r="C43" s="13" t="s">
        <v>81</v>
      </c>
      <c r="D43" s="8">
        <v>64.5</v>
      </c>
      <c r="E43" s="8" t="s">
        <v>18</v>
      </c>
      <c r="F43" s="8" t="s">
        <v>18</v>
      </c>
      <c r="G43" s="6">
        <v>10</v>
      </c>
      <c r="H43" s="6">
        <v>3</v>
      </c>
      <c r="I43" s="22">
        <f t="shared" si="3"/>
        <v>3.3333333333333335</v>
      </c>
      <c r="J43" s="6">
        <v>2</v>
      </c>
      <c r="K43" s="6" t="s">
        <v>18</v>
      </c>
      <c r="L43" s="8">
        <v>723</v>
      </c>
      <c r="M43" s="10">
        <v>146</v>
      </c>
      <c r="N43" s="12">
        <v>45012</v>
      </c>
      <c r="O43" s="34" t="s">
        <v>68</v>
      </c>
    </row>
    <row r="44" spans="1:15" ht="25.9" customHeight="1" x14ac:dyDescent="0.15">
      <c r="A44" s="17">
        <v>42</v>
      </c>
      <c r="B44" s="6" t="s">
        <v>18</v>
      </c>
      <c r="C44" s="13" t="s">
        <v>69</v>
      </c>
      <c r="D44" s="8">
        <v>58</v>
      </c>
      <c r="E44" s="8" t="s">
        <v>18</v>
      </c>
      <c r="F44" s="8" t="s">
        <v>18</v>
      </c>
      <c r="G44" s="6">
        <v>10</v>
      </c>
      <c r="H44" s="6">
        <v>1</v>
      </c>
      <c r="I44" s="22">
        <f t="shared" si="3"/>
        <v>10</v>
      </c>
      <c r="J44" s="6">
        <v>1</v>
      </c>
      <c r="K44" s="6" t="s">
        <v>18</v>
      </c>
      <c r="L44" s="8">
        <v>115</v>
      </c>
      <c r="M44" s="10">
        <v>24</v>
      </c>
      <c r="N44" s="12">
        <v>45012</v>
      </c>
      <c r="O44" s="34" t="s">
        <v>68</v>
      </c>
    </row>
    <row r="45" spans="1:15" ht="25.9" customHeight="1" x14ac:dyDescent="0.15">
      <c r="A45" s="17">
        <v>43</v>
      </c>
      <c r="B45" s="6" t="s">
        <v>18</v>
      </c>
      <c r="C45" s="13" t="s">
        <v>70</v>
      </c>
      <c r="D45" s="8">
        <v>49</v>
      </c>
      <c r="E45" s="8" t="s">
        <v>18</v>
      </c>
      <c r="F45" s="8" t="s">
        <v>18</v>
      </c>
      <c r="G45" s="6">
        <v>9</v>
      </c>
      <c r="H45" s="6">
        <v>1</v>
      </c>
      <c r="I45" s="22">
        <f t="shared" si="3"/>
        <v>9</v>
      </c>
      <c r="J45" s="6">
        <v>1</v>
      </c>
      <c r="K45" s="6" t="s">
        <v>18</v>
      </c>
      <c r="L45" s="8">
        <v>14497</v>
      </c>
      <c r="M45" s="10">
        <v>2984</v>
      </c>
      <c r="N45" s="12">
        <v>43560</v>
      </c>
      <c r="O45" s="34" t="s">
        <v>68</v>
      </c>
    </row>
    <row r="46" spans="1:15" ht="25.9" customHeight="1" x14ac:dyDescent="0.15">
      <c r="A46" s="17">
        <v>44</v>
      </c>
      <c r="B46" s="6">
        <v>42</v>
      </c>
      <c r="C46" s="13" t="s">
        <v>71</v>
      </c>
      <c r="D46" s="8">
        <v>36</v>
      </c>
      <c r="E46" s="8">
        <v>64</v>
      </c>
      <c r="F46" s="20">
        <f>(D46-E46)/E46</f>
        <v>-0.4375</v>
      </c>
      <c r="G46" s="6">
        <v>8</v>
      </c>
      <c r="H46" s="6">
        <v>4</v>
      </c>
      <c r="I46" s="22">
        <f t="shared" si="3"/>
        <v>2</v>
      </c>
      <c r="J46" s="6">
        <v>2</v>
      </c>
      <c r="K46" s="6">
        <v>5</v>
      </c>
      <c r="L46" s="8">
        <v>679</v>
      </c>
      <c r="M46" s="10">
        <v>135</v>
      </c>
      <c r="N46" s="12">
        <v>45012</v>
      </c>
      <c r="O46" s="34" t="s">
        <v>68</v>
      </c>
    </row>
    <row r="47" spans="1:15" ht="25.9" customHeight="1" x14ac:dyDescent="0.15">
      <c r="A47" s="17">
        <v>45</v>
      </c>
      <c r="B47" s="6">
        <v>14</v>
      </c>
      <c r="C47" s="13" t="s">
        <v>45</v>
      </c>
      <c r="D47" s="8">
        <v>34.1</v>
      </c>
      <c r="E47" s="8">
        <v>3009.3599999999997</v>
      </c>
      <c r="F47" s="20">
        <f>(D47-E47)/E47</f>
        <v>-0.98866868702980037</v>
      </c>
      <c r="G47" s="6">
        <v>8</v>
      </c>
      <c r="H47" s="6">
        <v>2</v>
      </c>
      <c r="I47" s="22">
        <f t="shared" si="3"/>
        <v>4</v>
      </c>
      <c r="J47" s="6">
        <v>1</v>
      </c>
      <c r="K47" s="6">
        <v>4</v>
      </c>
      <c r="L47" s="8">
        <v>37325.81</v>
      </c>
      <c r="M47" s="10">
        <v>7597</v>
      </c>
      <c r="N47" s="12">
        <v>45016</v>
      </c>
      <c r="O47" s="6" t="s">
        <v>48</v>
      </c>
    </row>
    <row r="48" spans="1:15" ht="25.9" customHeight="1" x14ac:dyDescent="0.15">
      <c r="A48" s="17">
        <v>46</v>
      </c>
      <c r="B48" s="17">
        <v>25</v>
      </c>
      <c r="C48" s="18" t="s">
        <v>33</v>
      </c>
      <c r="D48" s="19">
        <v>24.4</v>
      </c>
      <c r="E48" s="19">
        <v>821.3</v>
      </c>
      <c r="F48" s="20">
        <f>(D48-E48)/E48</f>
        <v>-0.97029100206988927</v>
      </c>
      <c r="G48" s="21">
        <v>5</v>
      </c>
      <c r="H48" s="22">
        <v>3</v>
      </c>
      <c r="I48" s="22">
        <f t="shared" si="3"/>
        <v>1.6666666666666667</v>
      </c>
      <c r="J48" s="17">
        <v>1</v>
      </c>
      <c r="K48" s="17">
        <v>6</v>
      </c>
      <c r="L48" s="19">
        <v>64538.64</v>
      </c>
      <c r="M48" s="21">
        <v>11751</v>
      </c>
      <c r="N48" s="23">
        <v>45002</v>
      </c>
      <c r="O48" s="30" t="s">
        <v>13</v>
      </c>
    </row>
    <row r="49" spans="1:15" ht="25.9" customHeight="1" x14ac:dyDescent="0.15">
      <c r="A49" s="17">
        <v>47</v>
      </c>
      <c r="B49" s="6" t="s">
        <v>18</v>
      </c>
      <c r="C49" s="13" t="s">
        <v>72</v>
      </c>
      <c r="D49" s="8">
        <v>20.3</v>
      </c>
      <c r="E49" s="8" t="s">
        <v>18</v>
      </c>
      <c r="F49" s="8" t="s">
        <v>18</v>
      </c>
      <c r="G49" s="6">
        <v>3</v>
      </c>
      <c r="H49" s="6">
        <v>1</v>
      </c>
      <c r="I49" s="22">
        <f t="shared" si="3"/>
        <v>3</v>
      </c>
      <c r="J49" s="6">
        <v>1</v>
      </c>
      <c r="K49" s="6" t="s">
        <v>18</v>
      </c>
      <c r="L49" s="8">
        <v>126200</v>
      </c>
      <c r="M49" s="10">
        <v>18951</v>
      </c>
      <c r="N49" s="12">
        <v>44967</v>
      </c>
      <c r="O49" s="34" t="s">
        <v>68</v>
      </c>
    </row>
    <row r="50" spans="1:15" ht="25.9" customHeight="1" x14ac:dyDescent="0.15">
      <c r="A50" s="17">
        <v>48</v>
      </c>
      <c r="B50" s="17">
        <v>28</v>
      </c>
      <c r="C50" s="18" t="s">
        <v>34</v>
      </c>
      <c r="D50" s="19">
        <v>15</v>
      </c>
      <c r="E50" s="19">
        <v>603.85</v>
      </c>
      <c r="F50" s="20">
        <f>(D50-E50)/E50</f>
        <v>-0.97515939388921091</v>
      </c>
      <c r="G50" s="21">
        <v>3</v>
      </c>
      <c r="H50" s="22">
        <v>1</v>
      </c>
      <c r="I50" s="22">
        <f t="shared" si="3"/>
        <v>3</v>
      </c>
      <c r="J50" s="17">
        <v>1</v>
      </c>
      <c r="K50" s="17">
        <v>9</v>
      </c>
      <c r="L50" s="19">
        <v>71074.53</v>
      </c>
      <c r="M50" s="21">
        <v>14603</v>
      </c>
      <c r="N50" s="23">
        <v>44981</v>
      </c>
      <c r="O50" s="30" t="s">
        <v>16</v>
      </c>
    </row>
    <row r="51" spans="1:15" ht="25.9" customHeight="1" x14ac:dyDescent="0.15">
      <c r="A51" s="17">
        <v>49</v>
      </c>
      <c r="B51" s="9" t="s">
        <v>18</v>
      </c>
      <c r="C51" s="13" t="s">
        <v>63</v>
      </c>
      <c r="D51" s="28">
        <v>11</v>
      </c>
      <c r="E51" s="8" t="s">
        <v>18</v>
      </c>
      <c r="F51" s="8" t="s">
        <v>18</v>
      </c>
      <c r="G51" s="29">
        <v>4</v>
      </c>
      <c r="H51" s="10">
        <v>1</v>
      </c>
      <c r="I51" s="22">
        <f t="shared" si="3"/>
        <v>4</v>
      </c>
      <c r="J51" s="10">
        <v>1</v>
      </c>
      <c r="K51" s="9" t="s">
        <v>18</v>
      </c>
      <c r="L51" s="32">
        <v>2407.62</v>
      </c>
      <c r="M51" s="33">
        <v>392</v>
      </c>
      <c r="N51" s="12">
        <v>45016</v>
      </c>
      <c r="O51" s="34" t="s">
        <v>64</v>
      </c>
    </row>
    <row r="52" spans="1:15" ht="25.9" customHeight="1" x14ac:dyDescent="0.2">
      <c r="A52" s="48" t="s">
        <v>85</v>
      </c>
      <c r="B52" s="41" t="s">
        <v>85</v>
      </c>
      <c r="C52" s="46" t="s">
        <v>96</v>
      </c>
      <c r="D52" s="47">
        <f>SUBTOTAL(109,Table13[Pajamos 
(GBO)])</f>
        <v>269559.86999999994</v>
      </c>
      <c r="E52" s="49" t="s">
        <v>105</v>
      </c>
      <c r="F52" s="42">
        <f>(D52-E52)/E52</f>
        <v>-0.26749239122164387</v>
      </c>
      <c r="G52" s="43">
        <f>SUBTOTAL(109,Table13[Žiūrovų sk. 
(ADM)])</f>
        <v>47697</v>
      </c>
      <c r="H52" s="48"/>
      <c r="I52" s="48"/>
      <c r="J52" s="48"/>
      <c r="K52" s="48"/>
      <c r="L52" s="48"/>
      <c r="M52" s="48"/>
      <c r="N52" s="48"/>
      <c r="O52" s="48" t="s">
        <v>85</v>
      </c>
    </row>
    <row r="53" spans="1:15" ht="25.9" hidden="1" customHeight="1" x14ac:dyDescent="0.15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  <c r="L53" s="2"/>
      <c r="M53" s="1"/>
      <c r="N53" s="1"/>
      <c r="O53" s="1"/>
    </row>
    <row r="54" spans="1:15" ht="25.9" hidden="1" customHeight="1" x14ac:dyDescent="0.15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  <c r="L54" s="2"/>
      <c r="M54" s="1"/>
      <c r="N54" s="1"/>
      <c r="O54" s="1"/>
    </row>
    <row r="55" spans="1:15" ht="25.9" hidden="1" customHeight="1" x14ac:dyDescent="0.15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  <c r="L55" s="2"/>
      <c r="M55" s="1"/>
      <c r="N55" s="1"/>
      <c r="O55" s="1"/>
    </row>
    <row r="56" spans="1:15" ht="25.9" hidden="1" customHeight="1" x14ac:dyDescent="0.15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  <c r="L56" s="2"/>
      <c r="M56" s="1"/>
      <c r="N56" s="1"/>
      <c r="O56" s="1"/>
    </row>
    <row r="57" spans="1:15" ht="25.9" hidden="1" customHeight="1" x14ac:dyDescent="0.15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  <c r="L57" s="2"/>
      <c r="M57" s="1"/>
      <c r="N57" s="1"/>
      <c r="O57" s="1"/>
    </row>
    <row r="58" spans="1:15" ht="25.9" hidden="1" customHeight="1" x14ac:dyDescent="0.15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  <c r="L58" s="2"/>
      <c r="M58" s="1"/>
      <c r="N58" s="1"/>
      <c r="O58" s="1"/>
    </row>
    <row r="59" spans="1:15" ht="25.9" hidden="1" customHeight="1" x14ac:dyDescent="0.15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  <c r="L59" s="2"/>
      <c r="M59" s="1"/>
      <c r="N59" s="1"/>
      <c r="O59" s="1"/>
    </row>
    <row r="60" spans="1:15" ht="25.9" hidden="1" customHeight="1" x14ac:dyDescent="0.15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  <c r="L60" s="2"/>
      <c r="M60" s="1"/>
      <c r="N60" s="1"/>
      <c r="O60" s="1"/>
    </row>
    <row r="61" spans="1:15" ht="25.9" hidden="1" customHeight="1" x14ac:dyDescent="0.15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  <c r="L61" s="2"/>
      <c r="M61" s="1"/>
      <c r="N61" s="1"/>
      <c r="O61" s="1"/>
    </row>
    <row r="62" spans="1:15" ht="25.9" hidden="1" customHeight="1" x14ac:dyDescent="0.15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  <c r="L62" s="2"/>
      <c r="M62" s="1"/>
      <c r="N62" s="1"/>
      <c r="O62" s="1"/>
    </row>
    <row r="63" spans="1:15" ht="25.9" hidden="1" customHeight="1" x14ac:dyDescent="0.15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  <c r="L63" s="2"/>
      <c r="M63" s="1"/>
      <c r="N63" s="1"/>
      <c r="O63" s="1"/>
    </row>
    <row r="64" spans="1:15" ht="25.9" hidden="1" customHeight="1" x14ac:dyDescent="0.15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  <c r="L64" s="2"/>
      <c r="M64" s="1"/>
      <c r="N64" s="1"/>
      <c r="O64" s="1"/>
    </row>
    <row r="65" spans="6:6" s="1" customFormat="1" ht="25.9" hidden="1" customHeight="1" x14ac:dyDescent="0.15">
      <c r="F65" s="3"/>
    </row>
    <row r="66" spans="6:6" s="1" customFormat="1" ht="25.9" hidden="1" customHeight="1" x14ac:dyDescent="0.15">
      <c r="F66" s="3"/>
    </row>
    <row r="67" spans="6:6" s="1" customFormat="1" ht="25.9" hidden="1" customHeight="1" x14ac:dyDescent="0.15">
      <c r="F67" s="3"/>
    </row>
    <row r="68" spans="6:6" s="1" customFormat="1" ht="25.9" hidden="1" customHeight="1" x14ac:dyDescent="0.15">
      <c r="F68" s="3"/>
    </row>
    <row r="69" spans="6:6" s="1" customFormat="1" ht="0" hidden="1" customHeight="1" x14ac:dyDescent="0.15"/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ignoredErrors>
    <ignoredError sqref="F3 F30 F5 F7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8B04-88EE-4549-8434-E4DC130C195E}">
  <sheetPr>
    <pageSetUpPr fitToPage="1"/>
  </sheetPr>
  <dimension ref="A1:XFC39"/>
  <sheetViews>
    <sheetView topLeftCell="A2" zoomScale="60" zoomScaleNormal="60" workbookViewId="0">
      <selection activeCell="E32" sqref="E32"/>
    </sheetView>
  </sheetViews>
  <sheetFormatPr defaultColWidth="0" defaultRowHeight="11.25" zeroHeight="1" x14ac:dyDescent="0.15"/>
  <cols>
    <col min="1" max="1" width="4.7109375" style="69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7" width="20.7109375" style="56" customWidth="1"/>
    <col min="8" max="8" width="20.7109375" style="38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0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22">
        <v>1</v>
      </c>
      <c r="B3" s="22" t="s">
        <v>31</v>
      </c>
      <c r="C3" s="25" t="s">
        <v>209</v>
      </c>
      <c r="D3" s="19">
        <v>74405.97</v>
      </c>
      <c r="E3" s="19" t="s">
        <v>18</v>
      </c>
      <c r="F3" s="20" t="s">
        <v>18</v>
      </c>
      <c r="G3" s="21">
        <v>10301</v>
      </c>
      <c r="H3" s="22">
        <v>311</v>
      </c>
      <c r="I3" s="22">
        <f t="shared" ref="I3:I38" si="0">G3/H3</f>
        <v>33.122186495176848</v>
      </c>
      <c r="J3" s="22">
        <v>17</v>
      </c>
      <c r="K3" s="22">
        <v>1</v>
      </c>
      <c r="L3" s="19">
        <v>87090.66</v>
      </c>
      <c r="M3" s="21">
        <v>11964</v>
      </c>
      <c r="N3" s="23">
        <v>45121</v>
      </c>
      <c r="O3" s="30" t="s">
        <v>180</v>
      </c>
    </row>
    <row r="4" spans="1:18" s="24" customFormat="1" ht="25.9" customHeight="1" x14ac:dyDescent="0.2">
      <c r="A4" s="22">
        <v>2</v>
      </c>
      <c r="B4" s="22" t="s">
        <v>31</v>
      </c>
      <c r="C4" s="25" t="s">
        <v>198</v>
      </c>
      <c r="D4" s="19">
        <v>60954.38</v>
      </c>
      <c r="E4" s="19" t="s">
        <v>18</v>
      </c>
      <c r="F4" s="20" t="s">
        <v>18</v>
      </c>
      <c r="G4" s="21">
        <v>12271</v>
      </c>
      <c r="H4" s="22">
        <v>366</v>
      </c>
      <c r="I4" s="22">
        <f t="shared" si="0"/>
        <v>33.527322404371581</v>
      </c>
      <c r="J4" s="22">
        <v>16</v>
      </c>
      <c r="K4" s="22">
        <v>1</v>
      </c>
      <c r="L4" s="19">
        <v>72875.02</v>
      </c>
      <c r="M4" s="21">
        <v>14488</v>
      </c>
      <c r="N4" s="23">
        <v>45121</v>
      </c>
      <c r="O4" s="17" t="s">
        <v>13</v>
      </c>
    </row>
    <row r="5" spans="1:18" s="24" customFormat="1" ht="25.9" customHeight="1" x14ac:dyDescent="0.2">
      <c r="A5" s="22">
        <v>3</v>
      </c>
      <c r="B5" s="22">
        <v>1</v>
      </c>
      <c r="C5" s="25" t="s">
        <v>203</v>
      </c>
      <c r="D5" s="19">
        <v>50168.19</v>
      </c>
      <c r="E5" s="19">
        <v>77977.600000000006</v>
      </c>
      <c r="F5" s="20">
        <f>(D5-E5)/E5</f>
        <v>-0.35663331520847014</v>
      </c>
      <c r="G5" s="21">
        <v>7204</v>
      </c>
      <c r="H5" s="22">
        <v>198</v>
      </c>
      <c r="I5" s="22">
        <f t="shared" si="0"/>
        <v>36.383838383838381</v>
      </c>
      <c r="J5" s="22">
        <v>12</v>
      </c>
      <c r="K5" s="22">
        <v>2</v>
      </c>
      <c r="L5" s="19">
        <v>142547.96</v>
      </c>
      <c r="M5" s="21">
        <v>19974</v>
      </c>
      <c r="N5" s="23">
        <v>45114</v>
      </c>
      <c r="O5" s="36" t="s">
        <v>12</v>
      </c>
      <c r="R5" s="17"/>
    </row>
    <row r="6" spans="1:18" s="24" customFormat="1" ht="25.9" customHeight="1" x14ac:dyDescent="0.2">
      <c r="A6" s="22">
        <v>4</v>
      </c>
      <c r="B6" s="22" t="s">
        <v>57</v>
      </c>
      <c r="C6" s="25" t="s">
        <v>213</v>
      </c>
      <c r="D6" s="19">
        <v>34792.050000000003</v>
      </c>
      <c r="E6" s="19" t="s">
        <v>18</v>
      </c>
      <c r="F6" s="20" t="s">
        <v>18</v>
      </c>
      <c r="G6" s="21">
        <v>6038</v>
      </c>
      <c r="H6" s="22">
        <v>28</v>
      </c>
      <c r="I6" s="22">
        <f t="shared" si="0"/>
        <v>215.64285714285714</v>
      </c>
      <c r="J6" s="22">
        <v>10</v>
      </c>
      <c r="K6" s="22">
        <v>0</v>
      </c>
      <c r="L6" s="19">
        <v>34792.050000000003</v>
      </c>
      <c r="M6" s="21">
        <v>6038</v>
      </c>
      <c r="N6" s="23" t="s">
        <v>59</v>
      </c>
      <c r="O6" s="17" t="s">
        <v>14</v>
      </c>
      <c r="R6" s="17"/>
    </row>
    <row r="7" spans="1:18" s="24" customFormat="1" ht="25.9" customHeight="1" x14ac:dyDescent="0.2">
      <c r="A7" s="22">
        <v>5</v>
      </c>
      <c r="B7" s="22">
        <v>2</v>
      </c>
      <c r="C7" s="25" t="s">
        <v>181</v>
      </c>
      <c r="D7" s="19">
        <v>30287.16</v>
      </c>
      <c r="E7" s="19">
        <v>39535.79</v>
      </c>
      <c r="F7" s="20">
        <f t="shared" ref="F7:F13" si="1">(D7-E7)/E7</f>
        <v>-0.23393057277975224</v>
      </c>
      <c r="G7" s="21">
        <v>6061</v>
      </c>
      <c r="H7" s="22">
        <v>193</v>
      </c>
      <c r="I7" s="22">
        <f t="shared" si="0"/>
        <v>31.404145077720209</v>
      </c>
      <c r="J7" s="22">
        <v>17</v>
      </c>
      <c r="K7" s="22">
        <v>5</v>
      </c>
      <c r="L7" s="19">
        <v>326875.76</v>
      </c>
      <c r="M7" s="21">
        <v>64510</v>
      </c>
      <c r="N7" s="23">
        <v>45093</v>
      </c>
      <c r="O7" s="30" t="s">
        <v>40</v>
      </c>
      <c r="R7" s="17"/>
    </row>
    <row r="8" spans="1:18" s="24" customFormat="1" ht="25.5" customHeight="1" x14ac:dyDescent="0.2">
      <c r="A8" s="22">
        <v>6</v>
      </c>
      <c r="B8" s="22">
        <v>3</v>
      </c>
      <c r="C8" s="25" t="s">
        <v>199</v>
      </c>
      <c r="D8" s="19">
        <v>14375.3</v>
      </c>
      <c r="E8" s="19">
        <v>24363.89</v>
      </c>
      <c r="F8" s="20">
        <f t="shared" si="1"/>
        <v>-0.40997517227339314</v>
      </c>
      <c r="G8" s="21">
        <v>2240</v>
      </c>
      <c r="H8" s="22">
        <v>140</v>
      </c>
      <c r="I8" s="22">
        <f t="shared" si="0"/>
        <v>16</v>
      </c>
      <c r="J8" s="22">
        <v>12</v>
      </c>
      <c r="K8" s="22">
        <v>3</v>
      </c>
      <c r="L8" s="19">
        <v>103852.86</v>
      </c>
      <c r="M8" s="21">
        <v>15245</v>
      </c>
      <c r="N8" s="23">
        <v>45107</v>
      </c>
      <c r="O8" s="36" t="s">
        <v>40</v>
      </c>
      <c r="R8" s="17"/>
    </row>
    <row r="9" spans="1:18" s="24" customFormat="1" ht="25.5" customHeight="1" x14ac:dyDescent="0.2">
      <c r="A9" s="22">
        <v>7</v>
      </c>
      <c r="B9" s="22">
        <v>6</v>
      </c>
      <c r="C9" s="25" t="s">
        <v>188</v>
      </c>
      <c r="D9" s="19">
        <v>12577.97</v>
      </c>
      <c r="E9" s="19">
        <v>14434.46</v>
      </c>
      <c r="F9" s="20">
        <f t="shared" si="1"/>
        <v>-0.12861513350689946</v>
      </c>
      <c r="G9" s="21">
        <v>1814</v>
      </c>
      <c r="H9" s="22">
        <v>83</v>
      </c>
      <c r="I9" s="22">
        <f t="shared" si="0"/>
        <v>21.85542168674699</v>
      </c>
      <c r="J9" s="22">
        <v>9</v>
      </c>
      <c r="K9" s="22">
        <v>4</v>
      </c>
      <c r="L9" s="19">
        <v>117408.39</v>
      </c>
      <c r="M9" s="21">
        <v>16938</v>
      </c>
      <c r="N9" s="23">
        <v>45100</v>
      </c>
      <c r="O9" s="35" t="s">
        <v>12</v>
      </c>
      <c r="R9" s="17"/>
    </row>
    <row r="10" spans="1:18" s="24" customFormat="1" ht="25.9" customHeight="1" x14ac:dyDescent="0.2">
      <c r="A10" s="22">
        <v>8</v>
      </c>
      <c r="B10" s="22">
        <v>5</v>
      </c>
      <c r="C10" s="25" t="s">
        <v>151</v>
      </c>
      <c r="D10" s="19">
        <v>12190.53</v>
      </c>
      <c r="E10" s="19">
        <v>16688.46</v>
      </c>
      <c r="F10" s="20">
        <f t="shared" si="1"/>
        <v>-0.26952337123976683</v>
      </c>
      <c r="G10" s="21">
        <v>2087</v>
      </c>
      <c r="H10" s="22">
        <v>85</v>
      </c>
      <c r="I10" s="22">
        <f t="shared" si="0"/>
        <v>24.55294117647059</v>
      </c>
      <c r="J10" s="22">
        <v>8</v>
      </c>
      <c r="K10" s="22">
        <v>7</v>
      </c>
      <c r="L10" s="19">
        <v>319616.06</v>
      </c>
      <c r="M10" s="21">
        <v>53840</v>
      </c>
      <c r="N10" s="23">
        <v>45079</v>
      </c>
      <c r="O10" s="36" t="s">
        <v>12</v>
      </c>
      <c r="R10" s="17"/>
    </row>
    <row r="11" spans="1:18" s="24" customFormat="1" ht="25.9" customHeight="1" x14ac:dyDescent="0.2">
      <c r="A11" s="22">
        <v>9</v>
      </c>
      <c r="B11" s="22">
        <v>4</v>
      </c>
      <c r="C11" s="25" t="s">
        <v>200</v>
      </c>
      <c r="D11" s="19">
        <v>11703.51</v>
      </c>
      <c r="E11" s="19">
        <v>21583.360000000001</v>
      </c>
      <c r="F11" s="20">
        <f t="shared" si="1"/>
        <v>-0.45775310238998934</v>
      </c>
      <c r="G11" s="21">
        <v>2462</v>
      </c>
      <c r="H11" s="22">
        <v>140</v>
      </c>
      <c r="I11" s="22">
        <f t="shared" si="0"/>
        <v>17.585714285714285</v>
      </c>
      <c r="J11" s="22">
        <v>15</v>
      </c>
      <c r="K11" s="22">
        <v>3</v>
      </c>
      <c r="L11" s="19">
        <v>74299.25</v>
      </c>
      <c r="M11" s="21">
        <v>15845</v>
      </c>
      <c r="N11" s="23">
        <v>45107</v>
      </c>
      <c r="O11" s="30" t="s">
        <v>179</v>
      </c>
      <c r="R11" s="17"/>
    </row>
    <row r="12" spans="1:18" s="24" customFormat="1" ht="25.9" customHeight="1" x14ac:dyDescent="0.2">
      <c r="A12" s="22">
        <v>10</v>
      </c>
      <c r="B12" s="22">
        <v>8</v>
      </c>
      <c r="C12" s="25" t="s">
        <v>173</v>
      </c>
      <c r="D12" s="19">
        <v>7290.18</v>
      </c>
      <c r="E12" s="19">
        <v>11701.95</v>
      </c>
      <c r="F12" s="20">
        <f t="shared" si="1"/>
        <v>-0.37701152372040558</v>
      </c>
      <c r="G12" s="21">
        <v>1175</v>
      </c>
      <c r="H12" s="22">
        <v>54</v>
      </c>
      <c r="I12" s="22">
        <f t="shared" si="0"/>
        <v>21.75925925925926</v>
      </c>
      <c r="J12" s="22">
        <v>8</v>
      </c>
      <c r="K12" s="22">
        <v>6</v>
      </c>
      <c r="L12" s="19">
        <v>172019.87</v>
      </c>
      <c r="M12" s="21">
        <v>26532</v>
      </c>
      <c r="N12" s="23">
        <v>45086</v>
      </c>
      <c r="O12" s="30" t="s">
        <v>180</v>
      </c>
      <c r="R12" s="17"/>
    </row>
    <row r="13" spans="1:18" s="24" customFormat="1" ht="25.9" customHeight="1" x14ac:dyDescent="0.2">
      <c r="A13" s="22">
        <v>11</v>
      </c>
      <c r="B13" s="22">
        <v>10</v>
      </c>
      <c r="C13" s="25" t="s">
        <v>204</v>
      </c>
      <c r="D13" s="19">
        <v>3997.8</v>
      </c>
      <c r="E13" s="19">
        <v>7256.08</v>
      </c>
      <c r="F13" s="20">
        <f t="shared" si="1"/>
        <v>-0.44904135566311282</v>
      </c>
      <c r="G13" s="21">
        <v>592</v>
      </c>
      <c r="H13" s="22">
        <v>51</v>
      </c>
      <c r="I13" s="22">
        <f t="shared" si="0"/>
        <v>11.607843137254902</v>
      </c>
      <c r="J13" s="22">
        <v>7</v>
      </c>
      <c r="K13" s="22">
        <v>2</v>
      </c>
      <c r="L13" s="19">
        <v>11899.63</v>
      </c>
      <c r="M13" s="21">
        <v>1896</v>
      </c>
      <c r="N13" s="23">
        <v>45114</v>
      </c>
      <c r="O13" s="30" t="s">
        <v>13</v>
      </c>
      <c r="R13" s="17"/>
    </row>
    <row r="14" spans="1:18" s="24" customFormat="1" ht="25.9" customHeight="1" x14ac:dyDescent="0.2">
      <c r="A14" s="22">
        <v>12</v>
      </c>
      <c r="B14" s="22" t="s">
        <v>31</v>
      </c>
      <c r="C14" s="25" t="s">
        <v>214</v>
      </c>
      <c r="D14" s="19">
        <v>3338.37</v>
      </c>
      <c r="E14" s="19" t="s">
        <v>18</v>
      </c>
      <c r="F14" s="20" t="s">
        <v>18</v>
      </c>
      <c r="G14" s="21">
        <v>536</v>
      </c>
      <c r="H14" s="22">
        <v>33</v>
      </c>
      <c r="I14" s="22">
        <f t="shared" si="0"/>
        <v>16.242424242424242</v>
      </c>
      <c r="J14" s="22">
        <v>8</v>
      </c>
      <c r="K14" s="22">
        <v>1</v>
      </c>
      <c r="L14" s="19">
        <v>3338.37</v>
      </c>
      <c r="M14" s="21">
        <v>536</v>
      </c>
      <c r="N14" s="23">
        <v>45121</v>
      </c>
      <c r="O14" s="35" t="s">
        <v>117</v>
      </c>
      <c r="R14" s="17"/>
    </row>
    <row r="15" spans="1:18" s="24" customFormat="1" ht="25.9" customHeight="1" x14ac:dyDescent="0.2">
      <c r="A15" s="22">
        <v>13</v>
      </c>
      <c r="B15" s="22">
        <v>11</v>
      </c>
      <c r="C15" s="25" t="s">
        <v>174</v>
      </c>
      <c r="D15" s="19">
        <v>3310.06</v>
      </c>
      <c r="E15" s="19">
        <v>3988.7</v>
      </c>
      <c r="F15" s="20">
        <f>(D15-E15)/E15</f>
        <v>-0.17014064732870357</v>
      </c>
      <c r="G15" s="21">
        <v>483</v>
      </c>
      <c r="H15" s="22">
        <v>31</v>
      </c>
      <c r="I15" s="22">
        <f t="shared" si="0"/>
        <v>15.580645161290322</v>
      </c>
      <c r="J15" s="22">
        <v>4</v>
      </c>
      <c r="K15" s="22">
        <v>6</v>
      </c>
      <c r="L15" s="19">
        <v>55512.78</v>
      </c>
      <c r="M15" s="21">
        <v>8909</v>
      </c>
      <c r="N15" s="23">
        <v>45086</v>
      </c>
      <c r="O15" s="30" t="s">
        <v>179</v>
      </c>
      <c r="R15" s="17"/>
    </row>
    <row r="16" spans="1:18" s="24" customFormat="1" ht="25.9" customHeight="1" x14ac:dyDescent="0.2">
      <c r="A16" s="22">
        <v>14</v>
      </c>
      <c r="B16" s="22">
        <v>12</v>
      </c>
      <c r="C16" s="18" t="s">
        <v>11</v>
      </c>
      <c r="D16" s="19">
        <v>3170.07</v>
      </c>
      <c r="E16" s="19">
        <v>3089.89</v>
      </c>
      <c r="F16" s="20">
        <f>(D16-E16)/E16</f>
        <v>2.5949143820653903E-2</v>
      </c>
      <c r="G16" s="21">
        <v>682</v>
      </c>
      <c r="H16" s="22">
        <v>38</v>
      </c>
      <c r="I16" s="22">
        <f t="shared" si="0"/>
        <v>17.94736842105263</v>
      </c>
      <c r="J16" s="22">
        <v>6</v>
      </c>
      <c r="K16" s="22">
        <v>15</v>
      </c>
      <c r="L16" s="19">
        <v>588326.03</v>
      </c>
      <c r="M16" s="21">
        <v>108322</v>
      </c>
      <c r="N16" s="23">
        <v>45023</v>
      </c>
      <c r="O16" s="30" t="s">
        <v>179</v>
      </c>
      <c r="R16" s="17"/>
    </row>
    <row r="17" spans="1:15" s="27" customFormat="1" ht="25.9" customHeight="1" x14ac:dyDescent="0.15">
      <c r="A17" s="22">
        <v>15</v>
      </c>
      <c r="B17" s="22">
        <v>13</v>
      </c>
      <c r="C17" s="25" t="s">
        <v>97</v>
      </c>
      <c r="D17" s="19">
        <v>2062.29</v>
      </c>
      <c r="E17" s="19">
        <v>2753.4</v>
      </c>
      <c r="F17" s="20">
        <f>(D17-E17)/E17</f>
        <v>-0.25100239703639143</v>
      </c>
      <c r="G17" s="21">
        <v>336</v>
      </c>
      <c r="H17" s="22">
        <v>14</v>
      </c>
      <c r="I17" s="22">
        <f t="shared" si="0"/>
        <v>24</v>
      </c>
      <c r="J17" s="22">
        <v>3</v>
      </c>
      <c r="K17" s="22">
        <v>11</v>
      </c>
      <c r="L17" s="19">
        <v>289743.83</v>
      </c>
      <c r="M17" s="21">
        <v>41228</v>
      </c>
      <c r="N17" s="23">
        <v>45051</v>
      </c>
      <c r="O17" s="36" t="s">
        <v>40</v>
      </c>
    </row>
    <row r="18" spans="1:15" s="27" customFormat="1" ht="25.9" customHeight="1" x14ac:dyDescent="0.15">
      <c r="A18" s="22">
        <v>16</v>
      </c>
      <c r="B18" s="22">
        <v>14</v>
      </c>
      <c r="C18" s="18" t="s">
        <v>143</v>
      </c>
      <c r="D18" s="19">
        <v>1603.67</v>
      </c>
      <c r="E18" s="19">
        <v>2512.4499999999998</v>
      </c>
      <c r="F18" s="20">
        <f>(D18-E18)/E18</f>
        <v>-0.36171068080956825</v>
      </c>
      <c r="G18" s="21">
        <v>299</v>
      </c>
      <c r="H18" s="22">
        <v>18</v>
      </c>
      <c r="I18" s="22">
        <f t="shared" si="0"/>
        <v>16.611111111111111</v>
      </c>
      <c r="J18" s="22">
        <v>3</v>
      </c>
      <c r="K18" s="22">
        <v>8</v>
      </c>
      <c r="L18" s="19">
        <v>92572.74</v>
      </c>
      <c r="M18" s="21">
        <v>17633</v>
      </c>
      <c r="N18" s="23">
        <v>45072</v>
      </c>
      <c r="O18" s="30" t="s">
        <v>40</v>
      </c>
    </row>
    <row r="19" spans="1:15" s="61" customFormat="1" ht="25.5" customHeight="1" x14ac:dyDescent="0.2">
      <c r="A19" s="22">
        <v>17</v>
      </c>
      <c r="B19" s="22">
        <v>15</v>
      </c>
      <c r="C19" s="25" t="s">
        <v>171</v>
      </c>
      <c r="D19" s="19">
        <v>1189.26</v>
      </c>
      <c r="E19" s="19">
        <v>1623.03</v>
      </c>
      <c r="F19" s="20">
        <f>(D19-E19)/E19</f>
        <v>-0.267259385223933</v>
      </c>
      <c r="G19" s="21">
        <v>187</v>
      </c>
      <c r="H19" s="22">
        <v>9</v>
      </c>
      <c r="I19" s="22">
        <f t="shared" si="0"/>
        <v>20.777777777777779</v>
      </c>
      <c r="J19" s="22">
        <v>2</v>
      </c>
      <c r="K19" s="22">
        <v>7</v>
      </c>
      <c r="L19" s="19">
        <v>75544.679999999993</v>
      </c>
      <c r="M19" s="21">
        <v>12115</v>
      </c>
      <c r="N19" s="23">
        <v>45079</v>
      </c>
      <c r="O19" s="30" t="s">
        <v>40</v>
      </c>
    </row>
    <row r="20" spans="1:15" s="27" customFormat="1" ht="25.5" customHeight="1" x14ac:dyDescent="0.15">
      <c r="A20" s="22">
        <v>18</v>
      </c>
      <c r="B20" s="22" t="s">
        <v>18</v>
      </c>
      <c r="C20" s="13" t="s">
        <v>44</v>
      </c>
      <c r="D20" s="8">
        <v>843.5</v>
      </c>
      <c r="E20" s="19" t="s">
        <v>18</v>
      </c>
      <c r="F20" s="20" t="s">
        <v>18</v>
      </c>
      <c r="G20" s="10">
        <v>352</v>
      </c>
      <c r="H20" s="11">
        <v>14</v>
      </c>
      <c r="I20" s="22">
        <f t="shared" si="0"/>
        <v>25.142857142857142</v>
      </c>
      <c r="J20" s="11">
        <v>2</v>
      </c>
      <c r="K20" s="20" t="s">
        <v>18</v>
      </c>
      <c r="L20" s="19">
        <v>1046076.89</v>
      </c>
      <c r="M20" s="21">
        <v>194871</v>
      </c>
      <c r="N20" s="12">
        <v>44916</v>
      </c>
      <c r="O20" s="31" t="s">
        <v>179</v>
      </c>
    </row>
    <row r="21" spans="1:15" s="61" customFormat="1" ht="25.5" customHeight="1" x14ac:dyDescent="0.2">
      <c r="A21" s="22">
        <v>19</v>
      </c>
      <c r="B21" s="22">
        <v>22</v>
      </c>
      <c r="C21" s="25" t="s">
        <v>156</v>
      </c>
      <c r="D21" s="19">
        <v>663.5</v>
      </c>
      <c r="E21" s="19">
        <v>435</v>
      </c>
      <c r="F21" s="20">
        <f>(D21-E21)/E21</f>
        <v>0.52528735632183909</v>
      </c>
      <c r="G21" s="21">
        <v>283</v>
      </c>
      <c r="H21" s="22">
        <v>14</v>
      </c>
      <c r="I21" s="22">
        <f t="shared" si="0"/>
        <v>20.214285714285715</v>
      </c>
      <c r="J21" s="22">
        <v>2</v>
      </c>
      <c r="K21" s="20" t="s">
        <v>18</v>
      </c>
      <c r="L21" s="19">
        <v>324369.24</v>
      </c>
      <c r="M21" s="21">
        <v>69484</v>
      </c>
      <c r="N21" s="23">
        <v>44771</v>
      </c>
      <c r="O21" s="17" t="s">
        <v>14</v>
      </c>
    </row>
    <row r="22" spans="1:15" s="61" customFormat="1" ht="25.5" customHeight="1" x14ac:dyDescent="0.2">
      <c r="A22" s="22">
        <v>20</v>
      </c>
      <c r="B22" s="22">
        <v>21</v>
      </c>
      <c r="C22" s="18" t="s">
        <v>90</v>
      </c>
      <c r="D22" s="19">
        <v>661.9</v>
      </c>
      <c r="E22" s="19">
        <v>560.04999999999995</v>
      </c>
      <c r="F22" s="20">
        <f>(D22-E22)/E22</f>
        <v>0.18185876261048126</v>
      </c>
      <c r="G22" s="21">
        <v>269</v>
      </c>
      <c r="H22" s="22">
        <v>21</v>
      </c>
      <c r="I22" s="22">
        <f t="shared" si="0"/>
        <v>12.80952380952381</v>
      </c>
      <c r="J22" s="22">
        <v>3</v>
      </c>
      <c r="K22" s="22">
        <v>12</v>
      </c>
      <c r="L22" s="19">
        <v>45279.839999999997</v>
      </c>
      <c r="M22" s="21">
        <v>9396</v>
      </c>
      <c r="N22" s="23">
        <v>45044</v>
      </c>
      <c r="O22" s="30" t="s">
        <v>16</v>
      </c>
    </row>
    <row r="23" spans="1:15" s="27" customFormat="1" ht="25.5" customHeight="1" x14ac:dyDescent="0.15">
      <c r="A23" s="22">
        <v>21</v>
      </c>
      <c r="B23" s="22">
        <v>20</v>
      </c>
      <c r="C23" s="18" t="s">
        <v>50</v>
      </c>
      <c r="D23" s="19">
        <v>528.38</v>
      </c>
      <c r="E23" s="19">
        <v>880.37</v>
      </c>
      <c r="F23" s="20">
        <f>(D23-E23)/E23</f>
        <v>-0.39982053000442996</v>
      </c>
      <c r="G23" s="21">
        <v>118</v>
      </c>
      <c r="H23" s="22">
        <v>20</v>
      </c>
      <c r="I23" s="22">
        <f t="shared" si="0"/>
        <v>5.9</v>
      </c>
      <c r="J23" s="22">
        <v>3</v>
      </c>
      <c r="K23" s="22">
        <v>13</v>
      </c>
      <c r="L23" s="19">
        <v>248631.79</v>
      </c>
      <c r="M23" s="21">
        <v>49575</v>
      </c>
      <c r="N23" s="23">
        <v>45037</v>
      </c>
      <c r="O23" s="30" t="s">
        <v>51</v>
      </c>
    </row>
    <row r="24" spans="1:15" s="27" customFormat="1" ht="25.5" customHeight="1" x14ac:dyDescent="0.15">
      <c r="A24" s="22">
        <v>22</v>
      </c>
      <c r="B24" s="22">
        <v>16</v>
      </c>
      <c r="C24" s="25" t="s">
        <v>132</v>
      </c>
      <c r="D24" s="19">
        <v>389.42</v>
      </c>
      <c r="E24" s="19">
        <v>1345.01</v>
      </c>
      <c r="F24" s="20">
        <f>(D24-E24)/E24</f>
        <v>-0.71047055412227411</v>
      </c>
      <c r="G24" s="21">
        <v>63</v>
      </c>
      <c r="H24" s="22">
        <v>7</v>
      </c>
      <c r="I24" s="22">
        <f t="shared" si="0"/>
        <v>9</v>
      </c>
      <c r="J24" s="22">
        <v>1</v>
      </c>
      <c r="K24" s="22">
        <v>9</v>
      </c>
      <c r="L24" s="19">
        <v>345634.42</v>
      </c>
      <c r="M24" s="21">
        <v>48283</v>
      </c>
      <c r="N24" s="23">
        <v>45065</v>
      </c>
      <c r="O24" s="30" t="s">
        <v>179</v>
      </c>
    </row>
    <row r="25" spans="1:15" s="27" customFormat="1" ht="25.5" customHeight="1" x14ac:dyDescent="0.15">
      <c r="A25" s="22">
        <v>23</v>
      </c>
      <c r="B25" s="22" t="s">
        <v>18</v>
      </c>
      <c r="C25" s="25" t="s">
        <v>155</v>
      </c>
      <c r="D25" s="19">
        <v>332.5</v>
      </c>
      <c r="E25" s="19" t="s">
        <v>18</v>
      </c>
      <c r="F25" s="20" t="s">
        <v>18</v>
      </c>
      <c r="G25" s="21">
        <v>153</v>
      </c>
      <c r="H25" s="22">
        <v>14</v>
      </c>
      <c r="I25" s="22">
        <f t="shared" si="0"/>
        <v>10.928571428571429</v>
      </c>
      <c r="J25" s="22">
        <v>2</v>
      </c>
      <c r="K25" s="20" t="s">
        <v>18</v>
      </c>
      <c r="L25" s="19">
        <v>186413.04</v>
      </c>
      <c r="M25" s="21">
        <v>37102</v>
      </c>
      <c r="N25" s="23">
        <v>44869</v>
      </c>
      <c r="O25" s="35" t="s">
        <v>12</v>
      </c>
    </row>
    <row r="26" spans="1:15" s="27" customFormat="1" ht="25.5" customHeight="1" x14ac:dyDescent="0.15">
      <c r="A26" s="22">
        <v>24</v>
      </c>
      <c r="B26" s="22">
        <v>24</v>
      </c>
      <c r="C26" s="25" t="s">
        <v>36</v>
      </c>
      <c r="D26" s="19">
        <v>295.79999999999995</v>
      </c>
      <c r="E26" s="19">
        <v>352.2</v>
      </c>
      <c r="F26" s="20">
        <f>(D26-E26)/E26</f>
        <v>-0.16013628620102224</v>
      </c>
      <c r="G26" s="21">
        <v>41</v>
      </c>
      <c r="H26" s="22">
        <v>4</v>
      </c>
      <c r="I26" s="22">
        <f t="shared" si="0"/>
        <v>10.25</v>
      </c>
      <c r="J26" s="22">
        <v>1</v>
      </c>
      <c r="K26" s="22">
        <v>20</v>
      </c>
      <c r="L26" s="19">
        <v>238725.93000000008</v>
      </c>
      <c r="M26" s="21">
        <v>37430</v>
      </c>
      <c r="N26" s="23">
        <v>44988</v>
      </c>
      <c r="O26" s="36" t="s">
        <v>39</v>
      </c>
    </row>
    <row r="27" spans="1:15" s="27" customFormat="1" ht="25.5" customHeight="1" x14ac:dyDescent="0.15">
      <c r="A27" s="22">
        <v>25</v>
      </c>
      <c r="B27" s="22">
        <v>29</v>
      </c>
      <c r="C27" s="25" t="s">
        <v>142</v>
      </c>
      <c r="D27" s="19">
        <v>255.4</v>
      </c>
      <c r="E27" s="19">
        <v>82.9</v>
      </c>
      <c r="F27" s="20">
        <f>(D27-E27)/E27</f>
        <v>2.0808202653799759</v>
      </c>
      <c r="G27" s="21">
        <v>35</v>
      </c>
      <c r="H27" s="22">
        <v>2</v>
      </c>
      <c r="I27" s="22">
        <f t="shared" si="0"/>
        <v>17.5</v>
      </c>
      <c r="J27" s="22">
        <v>1</v>
      </c>
      <c r="K27" s="22">
        <v>9</v>
      </c>
      <c r="L27" s="19">
        <v>8531.4</v>
      </c>
      <c r="M27" s="21">
        <v>1492</v>
      </c>
      <c r="N27" s="23">
        <v>45065</v>
      </c>
      <c r="O27" s="36" t="s">
        <v>40</v>
      </c>
    </row>
    <row r="28" spans="1:15" s="27" customFormat="1" ht="25.5" customHeight="1" x14ac:dyDescent="0.15">
      <c r="A28" s="22">
        <v>26</v>
      </c>
      <c r="B28" s="22" t="s">
        <v>18</v>
      </c>
      <c r="C28" s="13" t="s">
        <v>80</v>
      </c>
      <c r="D28" s="8">
        <v>236</v>
      </c>
      <c r="E28" s="19" t="s">
        <v>18</v>
      </c>
      <c r="F28" s="20" t="s">
        <v>18</v>
      </c>
      <c r="G28" s="10">
        <v>35</v>
      </c>
      <c r="H28" s="11">
        <v>1</v>
      </c>
      <c r="I28" s="22">
        <f t="shared" si="0"/>
        <v>35</v>
      </c>
      <c r="J28" s="11">
        <v>1</v>
      </c>
      <c r="K28" s="11" t="s">
        <v>18</v>
      </c>
      <c r="L28" s="19">
        <v>9992</v>
      </c>
      <c r="M28" s="21">
        <v>1807</v>
      </c>
      <c r="N28" s="12">
        <v>45012</v>
      </c>
      <c r="O28" s="6" t="s">
        <v>68</v>
      </c>
    </row>
    <row r="29" spans="1:15" s="27" customFormat="1" ht="25.5" customHeight="1" x14ac:dyDescent="0.15">
      <c r="A29" s="22">
        <v>27</v>
      </c>
      <c r="B29" s="22">
        <v>27</v>
      </c>
      <c r="C29" s="25" t="s">
        <v>196</v>
      </c>
      <c r="D29" s="19">
        <v>99.8</v>
      </c>
      <c r="E29" s="19">
        <v>222.8</v>
      </c>
      <c r="F29" s="20">
        <f>(D29-E29)/E29</f>
        <v>-0.55206463195691202</v>
      </c>
      <c r="G29" s="21">
        <v>15</v>
      </c>
      <c r="H29" s="22">
        <v>2</v>
      </c>
      <c r="I29" s="22">
        <f t="shared" si="0"/>
        <v>7.5</v>
      </c>
      <c r="J29" s="22">
        <v>1</v>
      </c>
      <c r="K29" s="22">
        <v>4</v>
      </c>
      <c r="L29" s="19">
        <v>962.2</v>
      </c>
      <c r="M29" s="21">
        <v>169</v>
      </c>
      <c r="N29" s="23">
        <v>45106</v>
      </c>
      <c r="O29" s="30" t="s">
        <v>30</v>
      </c>
    </row>
    <row r="30" spans="1:15" s="27" customFormat="1" ht="25.5" customHeight="1" x14ac:dyDescent="0.15">
      <c r="A30" s="22">
        <v>28</v>
      </c>
      <c r="B30" s="22" t="s">
        <v>18</v>
      </c>
      <c r="C30" s="13" t="s">
        <v>67</v>
      </c>
      <c r="D30" s="8">
        <v>96</v>
      </c>
      <c r="E30" s="19" t="s">
        <v>18</v>
      </c>
      <c r="F30" s="20" t="s">
        <v>18</v>
      </c>
      <c r="G30" s="10">
        <v>14</v>
      </c>
      <c r="H30" s="11">
        <v>1</v>
      </c>
      <c r="I30" s="22">
        <f t="shared" si="0"/>
        <v>14</v>
      </c>
      <c r="J30" s="11">
        <v>1</v>
      </c>
      <c r="K30" s="20" t="s">
        <v>18</v>
      </c>
      <c r="L30" s="19">
        <v>56683</v>
      </c>
      <c r="M30" s="21">
        <v>7540</v>
      </c>
      <c r="N30" s="12">
        <v>45012</v>
      </c>
      <c r="O30" s="6" t="s">
        <v>68</v>
      </c>
    </row>
    <row r="31" spans="1:15" s="27" customFormat="1" ht="25.5" customHeight="1" x14ac:dyDescent="0.15">
      <c r="A31" s="22">
        <v>29</v>
      </c>
      <c r="B31" s="22" t="s">
        <v>18</v>
      </c>
      <c r="C31" s="25" t="s">
        <v>79</v>
      </c>
      <c r="D31" s="19">
        <v>81.2</v>
      </c>
      <c r="E31" s="19" t="s">
        <v>18</v>
      </c>
      <c r="F31" s="20" t="s">
        <v>18</v>
      </c>
      <c r="G31" s="21">
        <v>12</v>
      </c>
      <c r="H31" s="22">
        <v>4</v>
      </c>
      <c r="I31" s="22">
        <f t="shared" si="0"/>
        <v>3</v>
      </c>
      <c r="J31" s="22">
        <v>1</v>
      </c>
      <c r="K31" s="20" t="s">
        <v>18</v>
      </c>
      <c r="L31" s="19">
        <v>45949</v>
      </c>
      <c r="M31" s="21">
        <v>5403</v>
      </c>
      <c r="N31" s="23">
        <v>45012</v>
      </c>
      <c r="O31" s="17" t="s">
        <v>68</v>
      </c>
    </row>
    <row r="32" spans="1:15" s="27" customFormat="1" ht="25.5" customHeight="1" x14ac:dyDescent="0.15">
      <c r="A32" s="22">
        <v>30</v>
      </c>
      <c r="B32" s="22">
        <v>25</v>
      </c>
      <c r="C32" s="25" t="s">
        <v>146</v>
      </c>
      <c r="D32" s="19">
        <v>64.8</v>
      </c>
      <c r="E32" s="19">
        <v>273.3</v>
      </c>
      <c r="F32" s="20">
        <f>(D32-E32)/E32</f>
        <v>-0.76289791437980237</v>
      </c>
      <c r="G32" s="21">
        <v>9</v>
      </c>
      <c r="H32" s="22">
        <v>1</v>
      </c>
      <c r="I32" s="22">
        <f t="shared" si="0"/>
        <v>9</v>
      </c>
      <c r="J32" s="22">
        <v>1</v>
      </c>
      <c r="K32" s="22">
        <v>7</v>
      </c>
      <c r="L32" s="19">
        <v>8374.32</v>
      </c>
      <c r="M32" s="21">
        <v>1296</v>
      </c>
      <c r="N32" s="23">
        <v>45079</v>
      </c>
      <c r="O32" s="30" t="s">
        <v>16</v>
      </c>
    </row>
    <row r="33" spans="1:15" s="27" customFormat="1" ht="25.5" customHeight="1" x14ac:dyDescent="0.15">
      <c r="A33" s="22">
        <v>31</v>
      </c>
      <c r="B33" s="22">
        <v>30</v>
      </c>
      <c r="C33" s="18" t="s">
        <v>106</v>
      </c>
      <c r="D33" s="19">
        <v>49.9</v>
      </c>
      <c r="E33" s="19">
        <v>48.2</v>
      </c>
      <c r="F33" s="20">
        <f>(D33-E33)/E33</f>
        <v>3.5269709543568374E-2</v>
      </c>
      <c r="G33" s="21">
        <v>7</v>
      </c>
      <c r="H33" s="22">
        <v>1</v>
      </c>
      <c r="I33" s="22">
        <f t="shared" si="0"/>
        <v>7</v>
      </c>
      <c r="J33" s="22">
        <v>1</v>
      </c>
      <c r="K33" s="20" t="s">
        <v>18</v>
      </c>
      <c r="L33" s="19">
        <v>41219.580000000009</v>
      </c>
      <c r="M33" s="21">
        <v>6979</v>
      </c>
      <c r="N33" s="23">
        <v>44678</v>
      </c>
      <c r="O33" s="30" t="s">
        <v>16</v>
      </c>
    </row>
    <row r="34" spans="1:15" s="27" customFormat="1" ht="25.5" customHeight="1" x14ac:dyDescent="0.15">
      <c r="A34" s="22">
        <v>32</v>
      </c>
      <c r="B34" s="22" t="s">
        <v>18</v>
      </c>
      <c r="C34" s="13" t="s">
        <v>102</v>
      </c>
      <c r="D34" s="8">
        <v>29.6</v>
      </c>
      <c r="E34" s="19" t="s">
        <v>18</v>
      </c>
      <c r="F34" s="20" t="s">
        <v>18</v>
      </c>
      <c r="G34" s="10">
        <v>4</v>
      </c>
      <c r="H34" s="11">
        <v>1</v>
      </c>
      <c r="I34" s="22">
        <f t="shared" si="0"/>
        <v>4</v>
      </c>
      <c r="J34" s="11">
        <v>1</v>
      </c>
      <c r="K34" s="11" t="s">
        <v>18</v>
      </c>
      <c r="L34" s="19">
        <v>3789</v>
      </c>
      <c r="M34" s="21">
        <v>663</v>
      </c>
      <c r="N34" s="12">
        <v>45051</v>
      </c>
      <c r="O34" s="6" t="s">
        <v>68</v>
      </c>
    </row>
    <row r="35" spans="1:15" s="27" customFormat="1" ht="25.5" customHeight="1" x14ac:dyDescent="0.15">
      <c r="A35" s="22">
        <v>33</v>
      </c>
      <c r="B35" s="22" t="s">
        <v>18</v>
      </c>
      <c r="C35" s="25" t="s">
        <v>136</v>
      </c>
      <c r="D35" s="19">
        <v>15</v>
      </c>
      <c r="E35" s="19" t="s">
        <v>18</v>
      </c>
      <c r="F35" s="20" t="s">
        <v>18</v>
      </c>
      <c r="G35" s="21">
        <v>4</v>
      </c>
      <c r="H35" s="22">
        <v>1</v>
      </c>
      <c r="I35" s="22">
        <f t="shared" si="0"/>
        <v>4</v>
      </c>
      <c r="J35" s="22">
        <v>1</v>
      </c>
      <c r="K35" s="11" t="s">
        <v>18</v>
      </c>
      <c r="L35" s="19">
        <v>1402</v>
      </c>
      <c r="M35" s="21">
        <v>334</v>
      </c>
      <c r="N35" s="23">
        <v>45065</v>
      </c>
      <c r="O35" s="30" t="s">
        <v>68</v>
      </c>
    </row>
    <row r="36" spans="1:15" s="27" customFormat="1" ht="25.5" customHeight="1" x14ac:dyDescent="0.15">
      <c r="A36" s="22">
        <v>34</v>
      </c>
      <c r="B36" s="22">
        <v>34</v>
      </c>
      <c r="C36" s="25" t="s">
        <v>147</v>
      </c>
      <c r="D36" s="19">
        <v>9</v>
      </c>
      <c r="E36" s="19">
        <v>11.85</v>
      </c>
      <c r="F36" s="20">
        <f>(D36-E36)/E36</f>
        <v>-0.24050632911392403</v>
      </c>
      <c r="G36" s="21">
        <v>3</v>
      </c>
      <c r="H36" s="22">
        <v>1</v>
      </c>
      <c r="I36" s="22">
        <f t="shared" si="0"/>
        <v>3</v>
      </c>
      <c r="J36" s="21">
        <v>1</v>
      </c>
      <c r="K36" s="22">
        <v>8</v>
      </c>
      <c r="L36" s="19">
        <v>7346.05</v>
      </c>
      <c r="M36" s="21">
        <v>1773</v>
      </c>
      <c r="N36" s="23">
        <v>45072</v>
      </c>
      <c r="O36" s="35" t="s">
        <v>30</v>
      </c>
    </row>
    <row r="37" spans="1:15" s="27" customFormat="1" ht="25.5" customHeight="1" x14ac:dyDescent="0.15">
      <c r="A37" s="22">
        <v>35</v>
      </c>
      <c r="B37" s="22" t="s">
        <v>18</v>
      </c>
      <c r="C37" s="13" t="s">
        <v>75</v>
      </c>
      <c r="D37" s="8">
        <v>6</v>
      </c>
      <c r="E37" s="19" t="s">
        <v>18</v>
      </c>
      <c r="F37" s="20" t="s">
        <v>18</v>
      </c>
      <c r="G37" s="10">
        <v>1</v>
      </c>
      <c r="H37" s="11">
        <v>1</v>
      </c>
      <c r="I37" s="22">
        <f t="shared" si="0"/>
        <v>1</v>
      </c>
      <c r="J37" s="11">
        <v>1</v>
      </c>
      <c r="K37" s="20" t="s">
        <v>18</v>
      </c>
      <c r="L37" s="19">
        <v>9469</v>
      </c>
      <c r="M37" s="21">
        <v>1647</v>
      </c>
      <c r="N37" s="12">
        <v>45012</v>
      </c>
      <c r="O37" s="6" t="s">
        <v>68</v>
      </c>
    </row>
    <row r="38" spans="1:15" s="61" customFormat="1" ht="25.5" customHeight="1" x14ac:dyDescent="0.2">
      <c r="A38" s="22">
        <v>36</v>
      </c>
      <c r="B38" s="22">
        <v>28</v>
      </c>
      <c r="C38" s="25" t="s">
        <v>208</v>
      </c>
      <c r="D38" s="19">
        <v>6</v>
      </c>
      <c r="E38" s="19">
        <v>147.9</v>
      </c>
      <c r="F38" s="20">
        <f>(D38-E38)/E38</f>
        <v>-0.95943204868154164</v>
      </c>
      <c r="G38" s="21">
        <v>2</v>
      </c>
      <c r="H38" s="22">
        <v>3</v>
      </c>
      <c r="I38" s="22">
        <f t="shared" si="0"/>
        <v>0.66666666666666663</v>
      </c>
      <c r="J38" s="22">
        <v>1</v>
      </c>
      <c r="K38" s="22">
        <v>2</v>
      </c>
      <c r="L38" s="19">
        <v>153.9</v>
      </c>
      <c r="M38" s="21">
        <v>26</v>
      </c>
      <c r="N38" s="23">
        <v>45114</v>
      </c>
      <c r="O38" s="17" t="s">
        <v>48</v>
      </c>
    </row>
    <row r="39" spans="1:15" s="45" customFormat="1" ht="25.5" customHeight="1" x14ac:dyDescent="0.2">
      <c r="A39" s="67"/>
      <c r="B39" s="67"/>
      <c r="C39" s="46" t="s">
        <v>215</v>
      </c>
      <c r="D39" s="47">
        <f>SUBTOTAL(109,Table132458791011121314[Pajamos 
(GBO)])</f>
        <v>332080.46000000002</v>
      </c>
      <c r="E39" s="47" t="s">
        <v>212</v>
      </c>
      <c r="F39" s="42">
        <f t="shared" ref="F39" si="2">(D39-E39)/E39</f>
        <v>0.27860457952957218</v>
      </c>
      <c r="G39" s="43">
        <f>SUBTOTAL(109,Table132458791011121314[Žiūrovų sk. 
(ADM)])</f>
        <v>56188</v>
      </c>
      <c r="H39" s="51"/>
      <c r="I39" s="46"/>
      <c r="J39" s="51"/>
      <c r="K39" s="46"/>
      <c r="L39" s="53"/>
      <c r="M39" s="55"/>
      <c r="N39" s="60"/>
      <c r="O39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A33C5-CC07-42BE-ACCE-C018A1D1397D}">
  <sheetPr>
    <pageSetUpPr fitToPage="1"/>
  </sheetPr>
  <dimension ref="A1:XFC38"/>
  <sheetViews>
    <sheetView topLeftCell="A2" zoomScale="70" zoomScaleNormal="70" workbookViewId="0">
      <selection activeCell="B11" sqref="B11"/>
    </sheetView>
  </sheetViews>
  <sheetFormatPr defaultColWidth="0" defaultRowHeight="11.25" zeroHeight="1" x14ac:dyDescent="0.15"/>
  <cols>
    <col min="1" max="1" width="4.7109375" style="69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7" width="20.7109375" style="56" customWidth="1"/>
    <col min="8" max="8" width="20.7109375" style="38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206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0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22">
        <v>1</v>
      </c>
      <c r="B3" s="22" t="s">
        <v>31</v>
      </c>
      <c r="C3" s="25" t="s">
        <v>203</v>
      </c>
      <c r="D3" s="19">
        <v>77977.600000000006</v>
      </c>
      <c r="E3" s="19" t="s">
        <v>18</v>
      </c>
      <c r="F3" s="20" t="s">
        <v>18</v>
      </c>
      <c r="G3" s="21">
        <v>10998</v>
      </c>
      <c r="H3" s="22">
        <v>237</v>
      </c>
      <c r="I3" s="22">
        <f>G3/H3</f>
        <v>46.405063291139243</v>
      </c>
      <c r="J3" s="22">
        <v>13</v>
      </c>
      <c r="K3" s="22">
        <v>1</v>
      </c>
      <c r="L3" s="19">
        <v>92400.17</v>
      </c>
      <c r="M3" s="21">
        <v>12772</v>
      </c>
      <c r="N3" s="23">
        <v>45114</v>
      </c>
      <c r="O3" s="36" t="s">
        <v>12</v>
      </c>
    </row>
    <row r="4" spans="1:18" s="24" customFormat="1" ht="25.9" customHeight="1" x14ac:dyDescent="0.2">
      <c r="A4" s="22">
        <v>2</v>
      </c>
      <c r="B4" s="22">
        <v>1</v>
      </c>
      <c r="C4" s="25" t="s">
        <v>181</v>
      </c>
      <c r="D4" s="19">
        <v>39535.79</v>
      </c>
      <c r="E4" s="19">
        <v>69261.42</v>
      </c>
      <c r="F4" s="20">
        <f>(D4-E4)/E4</f>
        <v>-0.42918019873112617</v>
      </c>
      <c r="G4" s="21">
        <v>7545</v>
      </c>
      <c r="H4" s="22">
        <v>293</v>
      </c>
      <c r="I4" s="22">
        <f t="shared" ref="I4:I24" si="0">G4/H4</f>
        <v>25.750853242320819</v>
      </c>
      <c r="J4" s="22">
        <v>21</v>
      </c>
      <c r="K4" s="22">
        <v>4</v>
      </c>
      <c r="L4" s="19">
        <v>296588.59999999998</v>
      </c>
      <c r="M4" s="21">
        <v>58449</v>
      </c>
      <c r="N4" s="23">
        <v>45093</v>
      </c>
      <c r="O4" s="30" t="s">
        <v>40</v>
      </c>
    </row>
    <row r="5" spans="1:18" s="24" customFormat="1" ht="25.9" customHeight="1" x14ac:dyDescent="0.2">
      <c r="A5" s="22">
        <v>3</v>
      </c>
      <c r="B5" s="22">
        <v>2</v>
      </c>
      <c r="C5" s="25" t="s">
        <v>199</v>
      </c>
      <c r="D5" s="19">
        <v>24363.89</v>
      </c>
      <c r="E5" s="19">
        <v>62365.61</v>
      </c>
      <c r="F5" s="20">
        <f>(D5-E5)/E5</f>
        <v>-0.60933774238719063</v>
      </c>
      <c r="G5" s="21">
        <v>3665</v>
      </c>
      <c r="H5" s="22">
        <v>232</v>
      </c>
      <c r="I5" s="22">
        <f t="shared" si="0"/>
        <v>15.797413793103448</v>
      </c>
      <c r="J5" s="22">
        <v>14</v>
      </c>
      <c r="K5" s="22">
        <v>2</v>
      </c>
      <c r="L5" s="19">
        <v>89477.56</v>
      </c>
      <c r="M5" s="21">
        <v>13005</v>
      </c>
      <c r="N5" s="23">
        <v>45107</v>
      </c>
      <c r="O5" s="36" t="s">
        <v>40</v>
      </c>
      <c r="R5" s="17"/>
    </row>
    <row r="6" spans="1:18" s="24" customFormat="1" ht="25.9" customHeight="1" x14ac:dyDescent="0.2">
      <c r="A6" s="22">
        <v>4</v>
      </c>
      <c r="B6" s="22">
        <v>3</v>
      </c>
      <c r="C6" s="25" t="s">
        <v>200</v>
      </c>
      <c r="D6" s="19">
        <v>21583.360000000001</v>
      </c>
      <c r="E6" s="19">
        <v>40033.599999999999</v>
      </c>
      <c r="F6" s="20">
        <f>(D6-E6)/E6</f>
        <v>-0.46086887014907474</v>
      </c>
      <c r="G6" s="21">
        <v>4790</v>
      </c>
      <c r="H6" s="22">
        <v>257</v>
      </c>
      <c r="I6" s="22">
        <f t="shared" si="0"/>
        <v>18.638132295719846</v>
      </c>
      <c r="J6" s="22">
        <v>17</v>
      </c>
      <c r="K6" s="22">
        <v>2</v>
      </c>
      <c r="L6" s="19">
        <v>62595.74</v>
      </c>
      <c r="M6" s="21">
        <v>13383</v>
      </c>
      <c r="N6" s="23">
        <v>45107</v>
      </c>
      <c r="O6" s="30" t="s">
        <v>179</v>
      </c>
      <c r="R6" s="17"/>
    </row>
    <row r="7" spans="1:18" s="24" customFormat="1" ht="25.9" customHeight="1" x14ac:dyDescent="0.2">
      <c r="A7" s="22">
        <v>5</v>
      </c>
      <c r="B7" s="22">
        <v>5</v>
      </c>
      <c r="C7" s="25" t="s">
        <v>151</v>
      </c>
      <c r="D7" s="19">
        <v>16688.46</v>
      </c>
      <c r="E7" s="19">
        <v>27876.959999999999</v>
      </c>
      <c r="F7" s="20">
        <f>(D7-E7)/E7</f>
        <v>-0.40135294522788711</v>
      </c>
      <c r="G7" s="21">
        <v>2913</v>
      </c>
      <c r="H7" s="22">
        <v>117</v>
      </c>
      <c r="I7" s="22">
        <f t="shared" si="0"/>
        <v>24.897435897435898</v>
      </c>
      <c r="J7" s="22">
        <v>9</v>
      </c>
      <c r="K7" s="22">
        <v>6</v>
      </c>
      <c r="L7" s="19">
        <v>307425.53000000003</v>
      </c>
      <c r="M7" s="21">
        <v>51753</v>
      </c>
      <c r="N7" s="23">
        <v>45079</v>
      </c>
      <c r="O7" s="36" t="s">
        <v>12</v>
      </c>
      <c r="R7" s="17"/>
    </row>
    <row r="8" spans="1:18" s="24" customFormat="1" ht="25.5" customHeight="1" x14ac:dyDescent="0.2">
      <c r="A8" s="22">
        <v>6</v>
      </c>
      <c r="B8" s="22">
        <v>4</v>
      </c>
      <c r="C8" s="25" t="s">
        <v>188</v>
      </c>
      <c r="D8" s="19">
        <v>14434.46</v>
      </c>
      <c r="E8" s="19">
        <v>36230.11</v>
      </c>
      <c r="F8" s="20">
        <f>(D8-E8)/E8</f>
        <v>-0.60158939622319674</v>
      </c>
      <c r="G8" s="21">
        <v>2293</v>
      </c>
      <c r="H8" s="22">
        <v>125</v>
      </c>
      <c r="I8" s="22">
        <f t="shared" si="0"/>
        <v>18.344000000000001</v>
      </c>
      <c r="J8" s="22">
        <v>9</v>
      </c>
      <c r="K8" s="22">
        <v>3</v>
      </c>
      <c r="L8" s="19">
        <v>104845.82</v>
      </c>
      <c r="M8" s="21">
        <v>15126</v>
      </c>
      <c r="N8" s="23">
        <v>45100</v>
      </c>
      <c r="O8" s="35" t="s">
        <v>12</v>
      </c>
      <c r="R8" s="17"/>
    </row>
    <row r="9" spans="1:18" s="24" customFormat="1" ht="25.5" customHeight="1" x14ac:dyDescent="0.2">
      <c r="A9" s="22">
        <v>7</v>
      </c>
      <c r="B9" s="22" t="s">
        <v>57</v>
      </c>
      <c r="C9" s="13" t="s">
        <v>209</v>
      </c>
      <c r="D9" s="8">
        <v>12684.69</v>
      </c>
      <c r="E9" s="8" t="s">
        <v>18</v>
      </c>
      <c r="F9" s="9" t="s">
        <v>18</v>
      </c>
      <c r="G9" s="10">
        <v>1663</v>
      </c>
      <c r="H9" s="11">
        <v>39</v>
      </c>
      <c r="I9" s="22">
        <f t="shared" si="0"/>
        <v>42.641025641025642</v>
      </c>
      <c r="J9" s="11">
        <v>10</v>
      </c>
      <c r="K9" s="11">
        <v>0</v>
      </c>
      <c r="L9" s="19">
        <v>12684.69</v>
      </c>
      <c r="M9" s="21">
        <v>1663</v>
      </c>
      <c r="N9" s="12" t="s">
        <v>59</v>
      </c>
      <c r="O9" s="30" t="s">
        <v>180</v>
      </c>
      <c r="R9" s="17"/>
    </row>
    <row r="10" spans="1:18" s="24" customFormat="1" ht="25.9" customHeight="1" x14ac:dyDescent="0.2">
      <c r="A10" s="22">
        <v>8</v>
      </c>
      <c r="B10" s="22">
        <v>6</v>
      </c>
      <c r="C10" s="25" t="s">
        <v>173</v>
      </c>
      <c r="D10" s="19">
        <v>11701.95</v>
      </c>
      <c r="E10" s="19">
        <v>21844.2</v>
      </c>
      <c r="F10" s="20">
        <f>(D10-E10)/E10</f>
        <v>-0.46429944790836924</v>
      </c>
      <c r="G10" s="21">
        <v>1894</v>
      </c>
      <c r="H10" s="22">
        <v>84</v>
      </c>
      <c r="I10" s="22">
        <f t="shared" si="0"/>
        <v>22.547619047619047</v>
      </c>
      <c r="J10" s="22">
        <v>11</v>
      </c>
      <c r="K10" s="22">
        <v>5</v>
      </c>
      <c r="L10" s="19">
        <v>164729.69</v>
      </c>
      <c r="M10" s="21">
        <v>25357</v>
      </c>
      <c r="N10" s="23">
        <v>45086</v>
      </c>
      <c r="O10" s="30" t="s">
        <v>180</v>
      </c>
      <c r="R10" s="17"/>
    </row>
    <row r="11" spans="1:18" s="24" customFormat="1" ht="25.9" customHeight="1" x14ac:dyDescent="0.2">
      <c r="A11" s="22">
        <v>9</v>
      </c>
      <c r="B11" s="11" t="s">
        <v>57</v>
      </c>
      <c r="C11" s="13" t="s">
        <v>198</v>
      </c>
      <c r="D11" s="8">
        <v>11345.64</v>
      </c>
      <c r="E11" s="8" t="s">
        <v>18</v>
      </c>
      <c r="F11" s="9" t="s">
        <v>18</v>
      </c>
      <c r="G11" s="10">
        <v>2102</v>
      </c>
      <c r="H11" s="11">
        <v>22</v>
      </c>
      <c r="I11" s="22">
        <f t="shared" si="0"/>
        <v>95.545454545454547</v>
      </c>
      <c r="J11" s="11">
        <v>9</v>
      </c>
      <c r="K11" s="11">
        <v>0</v>
      </c>
      <c r="L11" s="19">
        <v>11920.64</v>
      </c>
      <c r="M11" s="21">
        <v>2217</v>
      </c>
      <c r="N11" s="12" t="s">
        <v>59</v>
      </c>
      <c r="O11" s="6" t="s">
        <v>13</v>
      </c>
      <c r="R11" s="17"/>
    </row>
    <row r="12" spans="1:18" s="24" customFormat="1" ht="25.9" customHeight="1" x14ac:dyDescent="0.2">
      <c r="A12" s="22">
        <v>10</v>
      </c>
      <c r="B12" s="22" t="s">
        <v>31</v>
      </c>
      <c r="C12" s="25" t="s">
        <v>204</v>
      </c>
      <c r="D12" s="19">
        <v>7256.08</v>
      </c>
      <c r="E12" s="19" t="s">
        <v>18</v>
      </c>
      <c r="F12" s="20" t="s">
        <v>18</v>
      </c>
      <c r="G12" s="21">
        <v>1205</v>
      </c>
      <c r="H12" s="22">
        <v>150</v>
      </c>
      <c r="I12" s="22">
        <f t="shared" si="0"/>
        <v>8.0333333333333332</v>
      </c>
      <c r="J12" s="22">
        <v>13</v>
      </c>
      <c r="K12" s="22">
        <v>1</v>
      </c>
      <c r="L12" s="19">
        <v>7901.83</v>
      </c>
      <c r="M12" s="21">
        <v>1304</v>
      </c>
      <c r="N12" s="23">
        <v>45114</v>
      </c>
      <c r="O12" s="30" t="s">
        <v>13</v>
      </c>
      <c r="R12" s="17"/>
    </row>
    <row r="13" spans="1:18" s="24" customFormat="1" ht="25.9" customHeight="1" x14ac:dyDescent="0.2">
      <c r="A13" s="22">
        <v>11</v>
      </c>
      <c r="B13" s="22">
        <v>10</v>
      </c>
      <c r="C13" s="25" t="s">
        <v>174</v>
      </c>
      <c r="D13" s="19">
        <v>3988.7</v>
      </c>
      <c r="E13" s="19">
        <v>6713.11</v>
      </c>
      <c r="F13" s="20">
        <f t="shared" ref="F13:F19" si="1">(D13-E13)/E13</f>
        <v>-0.40583425565795883</v>
      </c>
      <c r="G13" s="21">
        <v>623</v>
      </c>
      <c r="H13" s="22">
        <v>51</v>
      </c>
      <c r="I13" s="22">
        <f t="shared" si="0"/>
        <v>12.215686274509803</v>
      </c>
      <c r="J13" s="22">
        <v>6</v>
      </c>
      <c r="K13" s="22">
        <v>5</v>
      </c>
      <c r="L13" s="19">
        <v>52202.720000000001</v>
      </c>
      <c r="M13" s="21">
        <v>8426</v>
      </c>
      <c r="N13" s="23">
        <v>45086</v>
      </c>
      <c r="O13" s="30" t="s">
        <v>179</v>
      </c>
      <c r="R13" s="17"/>
    </row>
    <row r="14" spans="1:18" s="24" customFormat="1" ht="25.9" customHeight="1" x14ac:dyDescent="0.2">
      <c r="A14" s="22">
        <v>12</v>
      </c>
      <c r="B14" s="22">
        <v>12</v>
      </c>
      <c r="C14" s="18" t="s">
        <v>11</v>
      </c>
      <c r="D14" s="19">
        <v>3089.89</v>
      </c>
      <c r="E14" s="19">
        <v>6024.24</v>
      </c>
      <c r="F14" s="20">
        <f t="shared" si="1"/>
        <v>-0.48709048776277175</v>
      </c>
      <c r="G14" s="21">
        <v>669</v>
      </c>
      <c r="H14" s="22">
        <v>41</v>
      </c>
      <c r="I14" s="22">
        <f t="shared" si="0"/>
        <v>16.317073170731707</v>
      </c>
      <c r="J14" s="22">
        <v>6</v>
      </c>
      <c r="K14" s="22">
        <v>14</v>
      </c>
      <c r="L14" s="19">
        <v>585155.96</v>
      </c>
      <c r="M14" s="21">
        <v>107640</v>
      </c>
      <c r="N14" s="23">
        <v>45023</v>
      </c>
      <c r="O14" s="30" t="s">
        <v>179</v>
      </c>
      <c r="R14" s="17"/>
    </row>
    <row r="15" spans="1:18" s="24" customFormat="1" ht="25.9" customHeight="1" x14ac:dyDescent="0.2">
      <c r="A15" s="22">
        <v>13</v>
      </c>
      <c r="B15" s="22">
        <v>11</v>
      </c>
      <c r="C15" s="25" t="s">
        <v>97</v>
      </c>
      <c r="D15" s="19">
        <v>2753.4</v>
      </c>
      <c r="E15" s="19">
        <v>6134.81</v>
      </c>
      <c r="F15" s="20">
        <f t="shared" si="1"/>
        <v>-0.55118414425222628</v>
      </c>
      <c r="G15" s="21">
        <v>487</v>
      </c>
      <c r="H15" s="22">
        <v>19</v>
      </c>
      <c r="I15" s="22">
        <f t="shared" si="0"/>
        <v>25.631578947368421</v>
      </c>
      <c r="J15" s="22">
        <v>3</v>
      </c>
      <c r="K15" s="22">
        <v>10</v>
      </c>
      <c r="L15" s="19">
        <v>287681.53999999998</v>
      </c>
      <c r="M15" s="21">
        <v>40892</v>
      </c>
      <c r="N15" s="23">
        <v>45051</v>
      </c>
      <c r="O15" s="36" t="s">
        <v>40</v>
      </c>
      <c r="R15" s="17"/>
    </row>
    <row r="16" spans="1:18" s="24" customFormat="1" ht="25.9" customHeight="1" x14ac:dyDescent="0.2">
      <c r="A16" s="22">
        <v>14</v>
      </c>
      <c r="B16" s="22">
        <v>13</v>
      </c>
      <c r="C16" s="18" t="s">
        <v>143</v>
      </c>
      <c r="D16" s="19">
        <v>2512.4499999999998</v>
      </c>
      <c r="E16" s="19">
        <v>5966.38</v>
      </c>
      <c r="F16" s="20">
        <f t="shared" si="1"/>
        <v>-0.5788987627338521</v>
      </c>
      <c r="G16" s="21">
        <v>508</v>
      </c>
      <c r="H16" s="22">
        <v>27</v>
      </c>
      <c r="I16" s="22">
        <f t="shared" si="0"/>
        <v>18.814814814814813</v>
      </c>
      <c r="J16" s="22">
        <v>3</v>
      </c>
      <c r="K16" s="22">
        <v>7</v>
      </c>
      <c r="L16" s="19">
        <v>90969.07</v>
      </c>
      <c r="M16" s="21">
        <v>17334</v>
      </c>
      <c r="N16" s="23">
        <v>45072</v>
      </c>
      <c r="O16" s="30" t="s">
        <v>40</v>
      </c>
      <c r="R16" s="17"/>
    </row>
    <row r="17" spans="1:15" s="27" customFormat="1" ht="25.9" customHeight="1" x14ac:dyDescent="0.15">
      <c r="A17" s="22">
        <v>15</v>
      </c>
      <c r="B17" s="22">
        <v>8</v>
      </c>
      <c r="C17" s="25" t="s">
        <v>171</v>
      </c>
      <c r="D17" s="19">
        <v>1623.03</v>
      </c>
      <c r="E17" s="19">
        <v>8233.58</v>
      </c>
      <c r="F17" s="20">
        <f t="shared" si="1"/>
        <v>-0.8028767559190535</v>
      </c>
      <c r="G17" s="21">
        <v>285</v>
      </c>
      <c r="H17" s="22">
        <v>15</v>
      </c>
      <c r="I17" s="22">
        <f t="shared" si="0"/>
        <v>19</v>
      </c>
      <c r="J17" s="22">
        <v>3</v>
      </c>
      <c r="K17" s="22">
        <v>6</v>
      </c>
      <c r="L17" s="19">
        <v>74355.42</v>
      </c>
      <c r="M17" s="21">
        <v>11928</v>
      </c>
      <c r="N17" s="23">
        <v>45079</v>
      </c>
      <c r="O17" s="30" t="s">
        <v>40</v>
      </c>
    </row>
    <row r="18" spans="1:15" s="27" customFormat="1" ht="25.9" customHeight="1" x14ac:dyDescent="0.15">
      <c r="A18" s="22">
        <v>16</v>
      </c>
      <c r="B18" s="22">
        <v>14</v>
      </c>
      <c r="C18" s="25" t="s">
        <v>132</v>
      </c>
      <c r="D18" s="19">
        <v>1345.01</v>
      </c>
      <c r="E18" s="19">
        <v>4648.5600000000004</v>
      </c>
      <c r="F18" s="20">
        <f t="shared" si="1"/>
        <v>-0.71066093585970702</v>
      </c>
      <c r="G18" s="21">
        <v>246</v>
      </c>
      <c r="H18" s="22">
        <v>14</v>
      </c>
      <c r="I18" s="22">
        <f t="shared" si="0"/>
        <v>17.571428571428573</v>
      </c>
      <c r="J18" s="22">
        <v>2</v>
      </c>
      <c r="K18" s="22">
        <v>8</v>
      </c>
      <c r="L18" s="19">
        <v>345245</v>
      </c>
      <c r="M18" s="21">
        <v>48220</v>
      </c>
      <c r="N18" s="23">
        <v>45065</v>
      </c>
      <c r="O18" s="30" t="s">
        <v>179</v>
      </c>
    </row>
    <row r="19" spans="1:15" s="61" customFormat="1" ht="25.5" customHeight="1" x14ac:dyDescent="0.2">
      <c r="A19" s="22">
        <v>17</v>
      </c>
      <c r="B19" s="22">
        <v>9</v>
      </c>
      <c r="C19" s="25" t="s">
        <v>178</v>
      </c>
      <c r="D19" s="19">
        <v>1163.93</v>
      </c>
      <c r="E19" s="19">
        <v>7870.65</v>
      </c>
      <c r="F19" s="20">
        <f t="shared" si="1"/>
        <v>-0.8521176777013334</v>
      </c>
      <c r="G19" s="21">
        <v>217</v>
      </c>
      <c r="H19" s="22">
        <v>12</v>
      </c>
      <c r="I19" s="22">
        <f t="shared" si="0"/>
        <v>18.083333333333332</v>
      </c>
      <c r="J19" s="22">
        <v>2</v>
      </c>
      <c r="K19" s="22">
        <v>4</v>
      </c>
      <c r="L19" s="19">
        <v>62178.95</v>
      </c>
      <c r="M19" s="21">
        <v>9868</v>
      </c>
      <c r="N19" s="23">
        <v>45093</v>
      </c>
      <c r="O19" s="35" t="s">
        <v>14</v>
      </c>
    </row>
    <row r="20" spans="1:15" s="61" customFormat="1" ht="25.5" customHeight="1" x14ac:dyDescent="0.2">
      <c r="A20" s="22">
        <v>18</v>
      </c>
      <c r="B20" s="11" t="s">
        <v>18</v>
      </c>
      <c r="C20" s="25" t="s">
        <v>160</v>
      </c>
      <c r="D20" s="19">
        <v>980</v>
      </c>
      <c r="E20" s="19" t="s">
        <v>18</v>
      </c>
      <c r="F20" s="20" t="s">
        <v>18</v>
      </c>
      <c r="G20" s="21">
        <v>164</v>
      </c>
      <c r="H20" s="22">
        <v>8</v>
      </c>
      <c r="I20" s="22">
        <f t="shared" si="0"/>
        <v>20.5</v>
      </c>
      <c r="J20" s="22">
        <v>2</v>
      </c>
      <c r="K20" s="20" t="s">
        <v>18</v>
      </c>
      <c r="L20" s="19">
        <v>3437.66</v>
      </c>
      <c r="M20" s="21">
        <v>734</v>
      </c>
      <c r="N20" s="23">
        <v>45072</v>
      </c>
      <c r="O20" s="17" t="s">
        <v>117</v>
      </c>
    </row>
    <row r="21" spans="1:15" s="61" customFormat="1" ht="25.5" customHeight="1" x14ac:dyDescent="0.2">
      <c r="A21" s="22">
        <v>19</v>
      </c>
      <c r="B21" s="11" t="s">
        <v>18</v>
      </c>
      <c r="C21" s="13" t="s">
        <v>116</v>
      </c>
      <c r="D21" s="8">
        <v>974.20999999999958</v>
      </c>
      <c r="E21" s="8" t="s">
        <v>18</v>
      </c>
      <c r="F21" s="9" t="s">
        <v>18</v>
      </c>
      <c r="G21" s="10">
        <v>250</v>
      </c>
      <c r="H21" s="11">
        <v>3</v>
      </c>
      <c r="I21" s="22">
        <f t="shared" si="0"/>
        <v>83.333333333333329</v>
      </c>
      <c r="J21" s="11">
        <v>3</v>
      </c>
      <c r="K21" s="9" t="s">
        <v>18</v>
      </c>
      <c r="L21" s="8">
        <v>24396.420000000002</v>
      </c>
      <c r="M21" s="10">
        <v>5832</v>
      </c>
      <c r="N21" s="12">
        <v>45051</v>
      </c>
      <c r="O21" s="6" t="s">
        <v>117</v>
      </c>
    </row>
    <row r="22" spans="1:15" s="61" customFormat="1" ht="25.5" customHeight="1" x14ac:dyDescent="0.2">
      <c r="A22" s="22">
        <v>20</v>
      </c>
      <c r="B22" s="22">
        <v>16</v>
      </c>
      <c r="C22" s="18" t="s">
        <v>50</v>
      </c>
      <c r="D22" s="19">
        <v>880.37</v>
      </c>
      <c r="E22" s="19">
        <v>1190.1099999999999</v>
      </c>
      <c r="F22" s="20">
        <f>(D22-E22)/E22</f>
        <v>-0.2602616564855349</v>
      </c>
      <c r="G22" s="21">
        <v>182</v>
      </c>
      <c r="H22" s="22">
        <v>22</v>
      </c>
      <c r="I22" s="22">
        <f t="shared" si="0"/>
        <v>8.2727272727272734</v>
      </c>
      <c r="J22" s="22">
        <v>4</v>
      </c>
      <c r="K22" s="22">
        <v>12</v>
      </c>
      <c r="L22" s="19">
        <v>248103.41</v>
      </c>
      <c r="M22" s="21">
        <v>49457</v>
      </c>
      <c r="N22" s="23">
        <v>45037</v>
      </c>
      <c r="O22" s="30" t="s">
        <v>51</v>
      </c>
    </row>
    <row r="23" spans="1:15" s="27" customFormat="1" ht="25.5" customHeight="1" x14ac:dyDescent="0.15">
      <c r="A23" s="22">
        <v>21</v>
      </c>
      <c r="B23" s="22">
        <v>26</v>
      </c>
      <c r="C23" s="18" t="s">
        <v>90</v>
      </c>
      <c r="D23" s="19">
        <v>560.04999999999995</v>
      </c>
      <c r="E23" s="19">
        <v>286.89999999999998</v>
      </c>
      <c r="F23" s="20">
        <f>(D23-E23)/E23</f>
        <v>0.95207389334262804</v>
      </c>
      <c r="G23" s="21">
        <v>184</v>
      </c>
      <c r="H23" s="22">
        <v>25</v>
      </c>
      <c r="I23" s="22">
        <f t="shared" si="0"/>
        <v>7.36</v>
      </c>
      <c r="J23" s="22">
        <v>4</v>
      </c>
      <c r="K23" s="22">
        <v>11</v>
      </c>
      <c r="L23" s="19">
        <v>44617.939999999995</v>
      </c>
      <c r="M23" s="21">
        <v>9127</v>
      </c>
      <c r="N23" s="23">
        <v>45044</v>
      </c>
      <c r="O23" s="30" t="s">
        <v>16</v>
      </c>
    </row>
    <row r="24" spans="1:15" s="61" customFormat="1" ht="25.5" customHeight="1" x14ac:dyDescent="0.2">
      <c r="A24" s="22">
        <v>22</v>
      </c>
      <c r="B24" s="11" t="s">
        <v>18</v>
      </c>
      <c r="C24" s="25" t="s">
        <v>156</v>
      </c>
      <c r="D24" s="8">
        <v>435</v>
      </c>
      <c r="E24" s="8" t="s">
        <v>18</v>
      </c>
      <c r="F24" s="9" t="s">
        <v>18</v>
      </c>
      <c r="G24" s="10">
        <v>174</v>
      </c>
      <c r="H24" s="11">
        <v>14</v>
      </c>
      <c r="I24" s="22">
        <f t="shared" si="0"/>
        <v>12.428571428571429</v>
      </c>
      <c r="J24" s="11">
        <v>2</v>
      </c>
      <c r="K24" s="20" t="s">
        <v>18</v>
      </c>
      <c r="L24" s="19">
        <v>323705.74</v>
      </c>
      <c r="M24" s="21">
        <v>69201</v>
      </c>
      <c r="N24" s="12">
        <v>44771</v>
      </c>
      <c r="O24" s="6" t="s">
        <v>14</v>
      </c>
    </row>
    <row r="25" spans="1:15" s="61" customFormat="1" ht="25.5" customHeight="1" x14ac:dyDescent="0.2">
      <c r="A25" s="22">
        <v>23</v>
      </c>
      <c r="B25" s="11" t="s">
        <v>18</v>
      </c>
      <c r="C25" s="13" t="s">
        <v>187</v>
      </c>
      <c r="D25" s="8">
        <v>369</v>
      </c>
      <c r="E25" s="8" t="s">
        <v>18</v>
      </c>
      <c r="F25" s="9" t="s">
        <v>18</v>
      </c>
      <c r="G25" s="10">
        <v>161</v>
      </c>
      <c r="H25" s="22" t="s">
        <v>18</v>
      </c>
      <c r="I25" s="20" t="s">
        <v>18</v>
      </c>
      <c r="J25" s="11">
        <v>2</v>
      </c>
      <c r="K25" s="20" t="s">
        <v>18</v>
      </c>
      <c r="L25" s="19">
        <v>44964</v>
      </c>
      <c r="M25" s="21">
        <v>9982</v>
      </c>
      <c r="N25" s="12">
        <v>44694</v>
      </c>
      <c r="O25" s="6" t="s">
        <v>15</v>
      </c>
    </row>
    <row r="26" spans="1:15" s="61" customFormat="1" ht="25.5" customHeight="1" x14ac:dyDescent="0.2">
      <c r="A26" s="22">
        <v>24</v>
      </c>
      <c r="B26" s="22">
        <v>19</v>
      </c>
      <c r="C26" s="25" t="s">
        <v>36</v>
      </c>
      <c r="D26" s="19">
        <v>352.2</v>
      </c>
      <c r="E26" s="19">
        <v>729.8</v>
      </c>
      <c r="F26" s="20">
        <f>(D26-E26)/E26</f>
        <v>-0.51740202795286383</v>
      </c>
      <c r="G26" s="21">
        <v>49</v>
      </c>
      <c r="H26" s="22">
        <v>5</v>
      </c>
      <c r="I26" s="22">
        <f>G26/H26</f>
        <v>9.8000000000000007</v>
      </c>
      <c r="J26" s="22">
        <v>1</v>
      </c>
      <c r="K26" s="22">
        <v>19</v>
      </c>
      <c r="L26" s="19">
        <v>238430.13000000006</v>
      </c>
      <c r="M26" s="21">
        <v>37389</v>
      </c>
      <c r="N26" s="23">
        <v>44988</v>
      </c>
      <c r="O26" s="36" t="s">
        <v>39</v>
      </c>
    </row>
    <row r="27" spans="1:15" s="27" customFormat="1" ht="25.5" customHeight="1" x14ac:dyDescent="0.15">
      <c r="A27" s="22">
        <v>25</v>
      </c>
      <c r="B27" s="22">
        <v>27</v>
      </c>
      <c r="C27" s="25" t="s">
        <v>146</v>
      </c>
      <c r="D27" s="19">
        <v>273.3</v>
      </c>
      <c r="E27" s="19">
        <v>249.8</v>
      </c>
      <c r="F27" s="20">
        <f>(D27-E27)/E27</f>
        <v>9.4075260208166533E-2</v>
      </c>
      <c r="G27" s="21">
        <v>39</v>
      </c>
      <c r="H27" s="22">
        <v>5</v>
      </c>
      <c r="I27" s="22">
        <f t="shared" ref="I27:I37" si="2">G27/H27</f>
        <v>7.8</v>
      </c>
      <c r="J27" s="22">
        <v>2</v>
      </c>
      <c r="K27" s="22">
        <v>6</v>
      </c>
      <c r="L27" s="19">
        <v>8309.52</v>
      </c>
      <c r="M27" s="21">
        <v>1287</v>
      </c>
      <c r="N27" s="23">
        <v>45079</v>
      </c>
      <c r="O27" s="30" t="s">
        <v>16</v>
      </c>
    </row>
    <row r="28" spans="1:15" s="27" customFormat="1" ht="25.5" customHeight="1" x14ac:dyDescent="0.15">
      <c r="A28" s="22">
        <v>26</v>
      </c>
      <c r="B28" s="22">
        <v>23</v>
      </c>
      <c r="C28" s="25" t="s">
        <v>34</v>
      </c>
      <c r="D28" s="19">
        <v>238.54</v>
      </c>
      <c r="E28" s="19">
        <v>621</v>
      </c>
      <c r="F28" s="20">
        <f>(D28-E28)/E28</f>
        <v>-0.615877616747182</v>
      </c>
      <c r="G28" s="21">
        <v>56</v>
      </c>
      <c r="H28" s="22">
        <v>10</v>
      </c>
      <c r="I28" s="22">
        <f t="shared" si="2"/>
        <v>5.6</v>
      </c>
      <c r="J28" s="22">
        <v>3</v>
      </c>
      <c r="K28" s="20" t="s">
        <v>18</v>
      </c>
      <c r="L28" s="19">
        <v>73054.510000000009</v>
      </c>
      <c r="M28" s="21">
        <v>15362</v>
      </c>
      <c r="N28" s="23">
        <v>44981</v>
      </c>
      <c r="O28" s="35" t="s">
        <v>16</v>
      </c>
    </row>
    <row r="29" spans="1:15" s="27" customFormat="1" ht="25.5" customHeight="1" x14ac:dyDescent="0.15">
      <c r="A29" s="22">
        <v>27</v>
      </c>
      <c r="B29" s="22">
        <v>25</v>
      </c>
      <c r="C29" s="25" t="s">
        <v>196</v>
      </c>
      <c r="D29" s="19">
        <v>222.8</v>
      </c>
      <c r="E29" s="19">
        <v>388.1</v>
      </c>
      <c r="F29" s="20">
        <f>(D29-E29)/E29</f>
        <v>-0.4259211543416645</v>
      </c>
      <c r="G29" s="21">
        <v>47</v>
      </c>
      <c r="H29" s="22">
        <v>8</v>
      </c>
      <c r="I29" s="22">
        <f t="shared" si="2"/>
        <v>5.875</v>
      </c>
      <c r="J29" s="22">
        <v>3</v>
      </c>
      <c r="K29" s="22">
        <v>3</v>
      </c>
      <c r="L29" s="19">
        <v>862.4</v>
      </c>
      <c r="M29" s="21">
        <v>154</v>
      </c>
      <c r="N29" s="23">
        <v>45106</v>
      </c>
      <c r="O29" s="30" t="s">
        <v>30</v>
      </c>
    </row>
    <row r="30" spans="1:15" s="27" customFormat="1" ht="25.5" customHeight="1" x14ac:dyDescent="0.15">
      <c r="A30" s="22">
        <v>28</v>
      </c>
      <c r="B30" s="22" t="s">
        <v>31</v>
      </c>
      <c r="C30" s="25" t="s">
        <v>208</v>
      </c>
      <c r="D30" s="8">
        <v>147.9</v>
      </c>
      <c r="E30" s="8" t="s">
        <v>18</v>
      </c>
      <c r="F30" s="9" t="s">
        <v>18</v>
      </c>
      <c r="G30" s="10">
        <v>24</v>
      </c>
      <c r="H30" s="11">
        <v>25</v>
      </c>
      <c r="I30" s="22">
        <f t="shared" si="2"/>
        <v>0.96</v>
      </c>
      <c r="J30" s="11">
        <v>4</v>
      </c>
      <c r="K30" s="11">
        <v>1</v>
      </c>
      <c r="L30" s="8">
        <v>147.9</v>
      </c>
      <c r="M30" s="10">
        <v>24</v>
      </c>
      <c r="N30" s="12">
        <v>45114</v>
      </c>
      <c r="O30" s="6" t="s">
        <v>48</v>
      </c>
    </row>
    <row r="31" spans="1:15" ht="25.5" customHeight="1" x14ac:dyDescent="0.15">
      <c r="A31" s="22">
        <v>29</v>
      </c>
      <c r="B31" s="22">
        <v>21</v>
      </c>
      <c r="C31" s="25" t="s">
        <v>142</v>
      </c>
      <c r="D31" s="19">
        <v>82.9</v>
      </c>
      <c r="E31" s="19">
        <v>646.5</v>
      </c>
      <c r="F31" s="20">
        <f t="shared" ref="F31:F38" si="3">(D31-E31)/E31</f>
        <v>-0.87177107501933493</v>
      </c>
      <c r="G31" s="21">
        <v>17</v>
      </c>
      <c r="H31" s="22">
        <v>2</v>
      </c>
      <c r="I31" s="22">
        <f t="shared" si="2"/>
        <v>8.5</v>
      </c>
      <c r="J31" s="22">
        <v>1</v>
      </c>
      <c r="K31" s="22">
        <v>8</v>
      </c>
      <c r="L31" s="19">
        <v>8276</v>
      </c>
      <c r="M31" s="21">
        <v>1457</v>
      </c>
      <c r="N31" s="23">
        <v>45065</v>
      </c>
      <c r="O31" s="36" t="s">
        <v>40</v>
      </c>
    </row>
    <row r="32" spans="1:15" s="27" customFormat="1" ht="25.5" customHeight="1" x14ac:dyDescent="0.15">
      <c r="A32" s="22">
        <v>30</v>
      </c>
      <c r="B32" s="22">
        <v>30</v>
      </c>
      <c r="C32" s="18" t="s">
        <v>106</v>
      </c>
      <c r="D32" s="19">
        <v>48.2</v>
      </c>
      <c r="E32" s="19">
        <v>147.1</v>
      </c>
      <c r="F32" s="20">
        <f t="shared" si="3"/>
        <v>-0.6723317471108089</v>
      </c>
      <c r="G32" s="21">
        <v>7</v>
      </c>
      <c r="H32" s="22">
        <v>1</v>
      </c>
      <c r="I32" s="22">
        <f t="shared" si="2"/>
        <v>7</v>
      </c>
      <c r="J32" s="22">
        <v>1</v>
      </c>
      <c r="K32" s="20" t="s">
        <v>18</v>
      </c>
      <c r="L32" s="19">
        <v>41169.680000000008</v>
      </c>
      <c r="M32" s="21">
        <v>6972</v>
      </c>
      <c r="N32" s="23">
        <v>44678</v>
      </c>
      <c r="O32" s="30" t="s">
        <v>16</v>
      </c>
    </row>
    <row r="33" spans="1:15" s="27" customFormat="1" ht="25.5" customHeight="1" x14ac:dyDescent="0.15">
      <c r="A33" s="22">
        <v>31</v>
      </c>
      <c r="B33" s="22">
        <v>17</v>
      </c>
      <c r="C33" s="25" t="s">
        <v>168</v>
      </c>
      <c r="D33" s="19">
        <v>38.5</v>
      </c>
      <c r="E33" s="19">
        <v>1006.55</v>
      </c>
      <c r="F33" s="20">
        <f t="shared" si="3"/>
        <v>-0.96175053400228505</v>
      </c>
      <c r="G33" s="21">
        <v>12</v>
      </c>
      <c r="H33" s="22">
        <v>2</v>
      </c>
      <c r="I33" s="22">
        <f t="shared" si="2"/>
        <v>6</v>
      </c>
      <c r="J33" s="22">
        <v>1</v>
      </c>
      <c r="K33" s="20" t="s">
        <v>18</v>
      </c>
      <c r="L33" s="19">
        <v>169923.08</v>
      </c>
      <c r="M33" s="21">
        <v>35152</v>
      </c>
      <c r="N33" s="23">
        <v>44925</v>
      </c>
      <c r="O33" s="35" t="s">
        <v>16</v>
      </c>
    </row>
    <row r="34" spans="1:15" s="27" customFormat="1" ht="25.5" customHeight="1" x14ac:dyDescent="0.15">
      <c r="A34" s="22">
        <v>32</v>
      </c>
      <c r="B34" s="22">
        <v>38</v>
      </c>
      <c r="C34" s="25" t="s">
        <v>189</v>
      </c>
      <c r="D34" s="19">
        <v>32</v>
      </c>
      <c r="E34" s="19">
        <v>24.5</v>
      </c>
      <c r="F34" s="20">
        <f t="shared" si="3"/>
        <v>0.30612244897959184</v>
      </c>
      <c r="G34" s="21">
        <v>9</v>
      </c>
      <c r="H34" s="22">
        <v>4</v>
      </c>
      <c r="I34" s="22">
        <f t="shared" si="2"/>
        <v>2.25</v>
      </c>
      <c r="J34" s="21">
        <v>1</v>
      </c>
      <c r="K34" s="22">
        <v>4</v>
      </c>
      <c r="L34" s="19">
        <v>9358.58</v>
      </c>
      <c r="M34" s="21">
        <v>1718</v>
      </c>
      <c r="N34" s="23">
        <v>45093</v>
      </c>
      <c r="O34" s="30" t="s">
        <v>13</v>
      </c>
    </row>
    <row r="35" spans="1:15" s="27" customFormat="1" ht="25.5" customHeight="1" x14ac:dyDescent="0.15">
      <c r="A35" s="22">
        <v>33</v>
      </c>
      <c r="B35" s="22">
        <v>37</v>
      </c>
      <c r="C35" s="25" t="s">
        <v>149</v>
      </c>
      <c r="D35" s="19">
        <v>17.5</v>
      </c>
      <c r="E35" s="19">
        <v>42</v>
      </c>
      <c r="F35" s="20">
        <f t="shared" si="3"/>
        <v>-0.58333333333333337</v>
      </c>
      <c r="G35" s="21">
        <v>6</v>
      </c>
      <c r="H35" s="22">
        <v>2</v>
      </c>
      <c r="I35" s="22">
        <f t="shared" si="2"/>
        <v>3</v>
      </c>
      <c r="J35" s="22">
        <v>1</v>
      </c>
      <c r="K35" s="20" t="s">
        <v>18</v>
      </c>
      <c r="L35" s="19">
        <v>22031.09</v>
      </c>
      <c r="M35" s="21">
        <v>3523</v>
      </c>
      <c r="N35" s="23">
        <v>44939</v>
      </c>
      <c r="O35" s="30" t="s">
        <v>30</v>
      </c>
    </row>
    <row r="36" spans="1:15" s="27" customFormat="1" ht="25.5" customHeight="1" x14ac:dyDescent="0.15">
      <c r="A36" s="22">
        <v>34</v>
      </c>
      <c r="B36" s="22">
        <v>31</v>
      </c>
      <c r="C36" s="25" t="s">
        <v>147</v>
      </c>
      <c r="D36" s="19">
        <v>11.85</v>
      </c>
      <c r="E36" s="19">
        <v>115.8</v>
      </c>
      <c r="F36" s="20">
        <f t="shared" si="3"/>
        <v>-0.8976683937823835</v>
      </c>
      <c r="G36" s="21">
        <v>3</v>
      </c>
      <c r="H36" s="22">
        <v>1</v>
      </c>
      <c r="I36" s="22">
        <f t="shared" si="2"/>
        <v>3</v>
      </c>
      <c r="J36" s="21">
        <v>1</v>
      </c>
      <c r="K36" s="22">
        <v>7</v>
      </c>
      <c r="L36" s="19">
        <v>7337.05</v>
      </c>
      <c r="M36" s="21">
        <v>1770</v>
      </c>
      <c r="N36" s="23">
        <v>45072</v>
      </c>
      <c r="O36" s="35" t="s">
        <v>30</v>
      </c>
    </row>
    <row r="37" spans="1:15" s="27" customFormat="1" ht="25.5" customHeight="1" x14ac:dyDescent="0.15">
      <c r="A37" s="22">
        <v>35</v>
      </c>
      <c r="B37" s="22">
        <v>36</v>
      </c>
      <c r="C37" s="25" t="s">
        <v>197</v>
      </c>
      <c r="D37" s="19">
        <v>8</v>
      </c>
      <c r="E37" s="19">
        <v>54.5</v>
      </c>
      <c r="F37" s="20">
        <f t="shared" si="3"/>
        <v>-0.85321100917431192</v>
      </c>
      <c r="G37" s="21">
        <v>2</v>
      </c>
      <c r="H37" s="22">
        <v>1</v>
      </c>
      <c r="I37" s="22">
        <f t="shared" si="2"/>
        <v>2</v>
      </c>
      <c r="J37" s="22">
        <v>1</v>
      </c>
      <c r="K37" s="20" t="s">
        <v>18</v>
      </c>
      <c r="L37" s="19">
        <v>44780.789999999986</v>
      </c>
      <c r="M37" s="21">
        <v>7317</v>
      </c>
      <c r="N37" s="23">
        <v>44932</v>
      </c>
      <c r="O37" s="35" t="s">
        <v>16</v>
      </c>
    </row>
    <row r="38" spans="1:15" s="45" customFormat="1" ht="25.5" customHeight="1" x14ac:dyDescent="0.2">
      <c r="A38" s="67"/>
      <c r="B38" s="67"/>
      <c r="C38" s="46" t="s">
        <v>210</v>
      </c>
      <c r="D38" s="47">
        <f>SUBTOTAL(109,Table1324587910111213[Pajamos 
(GBO)])</f>
        <v>259720.65000000002</v>
      </c>
      <c r="E38" s="47" t="s">
        <v>207</v>
      </c>
      <c r="F38" s="42">
        <f t="shared" si="3"/>
        <v>-0.21023466055257886</v>
      </c>
      <c r="G38" s="43">
        <f>SUBTOTAL(109,Table1324587910111213[Žiūrovų sk. 
(ADM)])</f>
        <v>43489</v>
      </c>
      <c r="H38" s="51"/>
      <c r="I38" s="46"/>
      <c r="J38" s="51"/>
      <c r="K38" s="46"/>
      <c r="L38" s="53"/>
      <c r="M38" s="55"/>
      <c r="N38" s="60"/>
      <c r="O38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0B06-C77A-42AA-8F90-875655BB7FA9}">
  <sheetPr>
    <pageSetUpPr fitToPage="1"/>
  </sheetPr>
  <dimension ref="A1:XFC43"/>
  <sheetViews>
    <sheetView topLeftCell="A15" zoomScale="60" zoomScaleNormal="60" workbookViewId="0">
      <selection activeCell="C42" sqref="C42"/>
    </sheetView>
  </sheetViews>
  <sheetFormatPr defaultColWidth="0" defaultRowHeight="11.25" zeroHeight="1" x14ac:dyDescent="0.15"/>
  <cols>
    <col min="1" max="1" width="4.7109375" style="66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17">
        <v>1</v>
      </c>
      <c r="B3" s="17">
        <v>1</v>
      </c>
      <c r="C3" s="25" t="s">
        <v>181</v>
      </c>
      <c r="D3" s="19">
        <v>69261.42</v>
      </c>
      <c r="E3" s="19">
        <v>65429.52</v>
      </c>
      <c r="F3" s="20">
        <f>(D3-E3)/E3</f>
        <v>5.8565308136144079E-2</v>
      </c>
      <c r="G3" s="21">
        <v>12929</v>
      </c>
      <c r="H3" s="21">
        <v>325</v>
      </c>
      <c r="I3" s="22">
        <f t="shared" ref="I3:I42" si="0">G3/H3</f>
        <v>39.78153846153846</v>
      </c>
      <c r="J3" s="22">
        <v>22</v>
      </c>
      <c r="K3" s="22">
        <v>3</v>
      </c>
      <c r="L3" s="19">
        <v>257052.81</v>
      </c>
      <c r="M3" s="21">
        <v>50904</v>
      </c>
      <c r="N3" s="23">
        <v>45093</v>
      </c>
      <c r="O3" s="30" t="s">
        <v>40</v>
      </c>
    </row>
    <row r="4" spans="1:18" s="24" customFormat="1" ht="25.9" customHeight="1" x14ac:dyDescent="0.2">
      <c r="A4" s="17">
        <v>2</v>
      </c>
      <c r="B4" s="17" t="s">
        <v>31</v>
      </c>
      <c r="C4" s="25" t="s">
        <v>199</v>
      </c>
      <c r="D4" s="19">
        <v>62365.61</v>
      </c>
      <c r="E4" s="19" t="s">
        <v>18</v>
      </c>
      <c r="F4" s="20" t="s">
        <v>18</v>
      </c>
      <c r="G4" s="21">
        <v>8960</v>
      </c>
      <c r="H4" s="21">
        <v>298</v>
      </c>
      <c r="I4" s="22">
        <f t="shared" si="0"/>
        <v>30.067114093959731</v>
      </c>
      <c r="J4" s="22">
        <v>16</v>
      </c>
      <c r="K4" s="22">
        <v>1</v>
      </c>
      <c r="L4" s="19">
        <v>2748.06</v>
      </c>
      <c r="M4" s="21">
        <v>380</v>
      </c>
      <c r="N4" s="23">
        <v>45107</v>
      </c>
      <c r="O4" s="36" t="s">
        <v>40</v>
      </c>
    </row>
    <row r="5" spans="1:18" s="24" customFormat="1" ht="25.9" customHeight="1" x14ac:dyDescent="0.2">
      <c r="A5" s="17">
        <v>3</v>
      </c>
      <c r="B5" s="17" t="s">
        <v>31</v>
      </c>
      <c r="C5" s="25" t="s">
        <v>200</v>
      </c>
      <c r="D5" s="19">
        <v>40033.599999999999</v>
      </c>
      <c r="E5" s="19" t="s">
        <v>18</v>
      </c>
      <c r="F5" s="20" t="s">
        <v>18</v>
      </c>
      <c r="G5" s="21">
        <v>8398</v>
      </c>
      <c r="H5" s="21">
        <v>299</v>
      </c>
      <c r="I5" s="22">
        <f t="shared" si="0"/>
        <v>28.086956521739129</v>
      </c>
      <c r="J5" s="22">
        <v>19</v>
      </c>
      <c r="K5" s="22">
        <v>1</v>
      </c>
      <c r="L5" s="19">
        <v>41012.379999999997</v>
      </c>
      <c r="M5" s="21">
        <v>8593</v>
      </c>
      <c r="N5" s="23">
        <v>45107</v>
      </c>
      <c r="O5" s="30" t="s">
        <v>179</v>
      </c>
      <c r="R5" s="17"/>
    </row>
    <row r="6" spans="1:18" s="24" customFormat="1" ht="25.9" customHeight="1" x14ac:dyDescent="0.2">
      <c r="A6" s="17">
        <v>4</v>
      </c>
      <c r="B6" s="17">
        <v>2</v>
      </c>
      <c r="C6" s="25" t="s">
        <v>188</v>
      </c>
      <c r="D6" s="19">
        <v>36230.11</v>
      </c>
      <c r="E6" s="19">
        <v>44357.8</v>
      </c>
      <c r="F6" s="20">
        <f>(D6-E6)/E6</f>
        <v>-0.18323023233794286</v>
      </c>
      <c r="G6" s="21">
        <v>5589</v>
      </c>
      <c r="H6" s="21">
        <v>174</v>
      </c>
      <c r="I6" s="22">
        <f t="shared" si="0"/>
        <v>32.120689655172413</v>
      </c>
      <c r="J6" s="22">
        <v>12</v>
      </c>
      <c r="K6" s="22">
        <v>2</v>
      </c>
      <c r="L6" s="19">
        <v>90411.36</v>
      </c>
      <c r="M6" s="21">
        <v>12833</v>
      </c>
      <c r="N6" s="23">
        <v>45100</v>
      </c>
      <c r="O6" s="35" t="s">
        <v>12</v>
      </c>
      <c r="R6" s="17"/>
    </row>
    <row r="7" spans="1:18" s="24" customFormat="1" ht="25.9" customHeight="1" x14ac:dyDescent="0.2">
      <c r="A7" s="17">
        <v>5</v>
      </c>
      <c r="B7" s="17">
        <v>3</v>
      </c>
      <c r="C7" s="25" t="s">
        <v>151</v>
      </c>
      <c r="D7" s="19">
        <v>27876.959999999999</v>
      </c>
      <c r="E7" s="19">
        <v>32769.1</v>
      </c>
      <c r="F7" s="20">
        <f>(D7-E7)/E7</f>
        <v>-0.14929125304021165</v>
      </c>
      <c r="G7" s="21">
        <v>4762</v>
      </c>
      <c r="H7" s="21">
        <v>149</v>
      </c>
      <c r="I7" s="22">
        <f t="shared" si="0"/>
        <v>31.959731543624162</v>
      </c>
      <c r="J7" s="22">
        <v>13</v>
      </c>
      <c r="K7" s="22">
        <v>5</v>
      </c>
      <c r="L7" s="19">
        <v>290947.07</v>
      </c>
      <c r="M7" s="21">
        <v>48892</v>
      </c>
      <c r="N7" s="23">
        <v>45079</v>
      </c>
      <c r="O7" s="36" t="s">
        <v>12</v>
      </c>
      <c r="R7" s="17"/>
    </row>
    <row r="8" spans="1:18" s="24" customFormat="1" ht="25.9" customHeight="1" x14ac:dyDescent="0.2">
      <c r="A8" s="17">
        <v>6</v>
      </c>
      <c r="B8" s="17">
        <v>4</v>
      </c>
      <c r="C8" s="25" t="s">
        <v>173</v>
      </c>
      <c r="D8" s="19">
        <v>21844.2</v>
      </c>
      <c r="E8" s="19">
        <v>22700.61</v>
      </c>
      <c r="F8" s="20">
        <f>(D8-E8)/E8</f>
        <v>-3.7726298984917139E-2</v>
      </c>
      <c r="G8" s="21">
        <v>3411</v>
      </c>
      <c r="H8" s="21">
        <v>127</v>
      </c>
      <c r="I8" s="22">
        <f t="shared" si="0"/>
        <v>26.858267716535433</v>
      </c>
      <c r="J8" s="22">
        <v>14</v>
      </c>
      <c r="K8" s="22">
        <v>4</v>
      </c>
      <c r="L8" s="19">
        <v>153027.74</v>
      </c>
      <c r="M8" s="21">
        <v>23463</v>
      </c>
      <c r="N8" s="23">
        <v>45086</v>
      </c>
      <c r="O8" s="30" t="s">
        <v>180</v>
      </c>
      <c r="R8" s="17"/>
    </row>
    <row r="9" spans="1:18" s="24" customFormat="1" ht="25.5" customHeight="1" x14ac:dyDescent="0.2">
      <c r="A9" s="17">
        <v>7</v>
      </c>
      <c r="B9" s="22" t="s">
        <v>57</v>
      </c>
      <c r="C9" s="13" t="s">
        <v>203</v>
      </c>
      <c r="D9" s="8">
        <v>14422.57</v>
      </c>
      <c r="E9" s="19" t="s">
        <v>18</v>
      </c>
      <c r="F9" s="20" t="s">
        <v>18</v>
      </c>
      <c r="G9" s="10">
        <v>1774</v>
      </c>
      <c r="H9" s="10">
        <v>10</v>
      </c>
      <c r="I9" s="11">
        <f t="shared" si="0"/>
        <v>177.4</v>
      </c>
      <c r="J9" s="11">
        <v>9</v>
      </c>
      <c r="K9" s="11">
        <v>0</v>
      </c>
      <c r="L9" s="19">
        <v>14422.57</v>
      </c>
      <c r="M9" s="21">
        <v>1774</v>
      </c>
      <c r="N9" s="12" t="s">
        <v>59</v>
      </c>
      <c r="O9" s="36" t="s">
        <v>12</v>
      </c>
      <c r="R9" s="17"/>
    </row>
    <row r="10" spans="1:18" s="24" customFormat="1" ht="25.9" customHeight="1" x14ac:dyDescent="0.2">
      <c r="A10" s="17">
        <v>8</v>
      </c>
      <c r="B10" s="17">
        <v>5</v>
      </c>
      <c r="C10" s="25" t="s">
        <v>171</v>
      </c>
      <c r="D10" s="19">
        <v>8233.58</v>
      </c>
      <c r="E10" s="19">
        <v>12178.39</v>
      </c>
      <c r="F10" s="20">
        <f t="shared" ref="F10:F16" si="1">(D10-E10)/E10</f>
        <v>-0.32391884313115277</v>
      </c>
      <c r="G10" s="21">
        <v>1302</v>
      </c>
      <c r="H10" s="21">
        <v>30</v>
      </c>
      <c r="I10" s="22">
        <f t="shared" si="0"/>
        <v>43.4</v>
      </c>
      <c r="J10" s="22">
        <v>4</v>
      </c>
      <c r="K10" s="22">
        <v>5</v>
      </c>
      <c r="L10" s="19">
        <v>72732.39</v>
      </c>
      <c r="M10" s="21">
        <v>11643</v>
      </c>
      <c r="N10" s="23">
        <v>45079</v>
      </c>
      <c r="O10" s="30" t="s">
        <v>40</v>
      </c>
      <c r="R10" s="17"/>
    </row>
    <row r="11" spans="1:18" s="24" customFormat="1" ht="25.9" customHeight="1" x14ac:dyDescent="0.2">
      <c r="A11" s="17">
        <v>9</v>
      </c>
      <c r="B11" s="17">
        <v>6</v>
      </c>
      <c r="C11" s="25" t="s">
        <v>178</v>
      </c>
      <c r="D11" s="19">
        <v>7870.65</v>
      </c>
      <c r="E11" s="19">
        <v>11612.19</v>
      </c>
      <c r="F11" s="20">
        <f t="shared" si="1"/>
        <v>-0.32220795560527349</v>
      </c>
      <c r="G11" s="21">
        <v>1266</v>
      </c>
      <c r="H11" s="21">
        <v>95</v>
      </c>
      <c r="I11" s="22">
        <f t="shared" si="0"/>
        <v>13.326315789473684</v>
      </c>
      <c r="J11" s="22">
        <v>9</v>
      </c>
      <c r="K11" s="22">
        <v>3</v>
      </c>
      <c r="L11" s="19">
        <v>61015.02</v>
      </c>
      <c r="M11" s="21">
        <v>9651</v>
      </c>
      <c r="N11" s="23">
        <v>45093</v>
      </c>
      <c r="O11" s="35" t="s">
        <v>14</v>
      </c>
      <c r="R11" s="17"/>
    </row>
    <row r="12" spans="1:18" s="24" customFormat="1" ht="25.9" customHeight="1" x14ac:dyDescent="0.2">
      <c r="A12" s="17">
        <v>10</v>
      </c>
      <c r="B12" s="17">
        <v>8</v>
      </c>
      <c r="C12" s="25" t="s">
        <v>174</v>
      </c>
      <c r="D12" s="19">
        <v>6713.11</v>
      </c>
      <c r="E12" s="19">
        <v>7066.91</v>
      </c>
      <c r="F12" s="20">
        <f t="shared" si="1"/>
        <v>-5.0064313823156119E-2</v>
      </c>
      <c r="G12" s="21">
        <v>1031</v>
      </c>
      <c r="H12" s="21">
        <v>58</v>
      </c>
      <c r="I12" s="22">
        <f t="shared" si="0"/>
        <v>17.775862068965516</v>
      </c>
      <c r="J12" s="22">
        <v>6</v>
      </c>
      <c r="K12" s="22">
        <v>4</v>
      </c>
      <c r="L12" s="19">
        <v>48214.02</v>
      </c>
      <c r="M12" s="21">
        <v>7803</v>
      </c>
      <c r="N12" s="23">
        <v>45086</v>
      </c>
      <c r="O12" s="30" t="s">
        <v>179</v>
      </c>
      <c r="R12" s="17"/>
    </row>
    <row r="13" spans="1:18" s="24" customFormat="1" ht="25.9" customHeight="1" x14ac:dyDescent="0.2">
      <c r="A13" s="17">
        <v>11</v>
      </c>
      <c r="B13" s="17">
        <v>10</v>
      </c>
      <c r="C13" s="25" t="s">
        <v>97</v>
      </c>
      <c r="D13" s="19">
        <v>6134.81</v>
      </c>
      <c r="E13" s="19">
        <v>6401.83</v>
      </c>
      <c r="F13" s="20">
        <f t="shared" si="1"/>
        <v>-4.1709948561583096E-2</v>
      </c>
      <c r="G13" s="21">
        <v>951</v>
      </c>
      <c r="H13" s="21">
        <v>34</v>
      </c>
      <c r="I13" s="22">
        <f t="shared" si="0"/>
        <v>27.970588235294116</v>
      </c>
      <c r="J13" s="22">
        <v>4</v>
      </c>
      <c r="K13" s="22">
        <v>9</v>
      </c>
      <c r="L13" s="19">
        <v>284928.14</v>
      </c>
      <c r="M13" s="21">
        <v>40405</v>
      </c>
      <c r="N13" s="23">
        <v>45051</v>
      </c>
      <c r="O13" s="36" t="s">
        <v>40</v>
      </c>
      <c r="R13" s="17"/>
    </row>
    <row r="14" spans="1:18" s="24" customFormat="1" ht="25.9" customHeight="1" x14ac:dyDescent="0.2">
      <c r="A14" s="17">
        <v>12</v>
      </c>
      <c r="B14" s="17">
        <v>11</v>
      </c>
      <c r="C14" s="18" t="s">
        <v>11</v>
      </c>
      <c r="D14" s="19">
        <v>6024.24</v>
      </c>
      <c r="E14" s="19">
        <v>5333.84</v>
      </c>
      <c r="F14" s="20">
        <f t="shared" si="1"/>
        <v>0.1294377034181752</v>
      </c>
      <c r="G14" s="21">
        <v>1199</v>
      </c>
      <c r="H14" s="21">
        <v>43</v>
      </c>
      <c r="I14" s="22">
        <f t="shared" si="0"/>
        <v>27.88372093023256</v>
      </c>
      <c r="J14" s="22">
        <v>6</v>
      </c>
      <c r="K14" s="22">
        <v>13</v>
      </c>
      <c r="L14" s="19">
        <v>582066.06999999995</v>
      </c>
      <c r="M14" s="21">
        <v>106971</v>
      </c>
      <c r="N14" s="23">
        <v>45023</v>
      </c>
      <c r="O14" s="30" t="s">
        <v>179</v>
      </c>
      <c r="R14" s="17"/>
    </row>
    <row r="15" spans="1:18" s="24" customFormat="1" ht="25.9" customHeight="1" x14ac:dyDescent="0.2">
      <c r="A15" s="17">
        <v>13</v>
      </c>
      <c r="B15" s="17">
        <v>9</v>
      </c>
      <c r="C15" s="18" t="s">
        <v>143</v>
      </c>
      <c r="D15" s="19">
        <v>5966.38</v>
      </c>
      <c r="E15" s="19">
        <v>6563.23</v>
      </c>
      <c r="F15" s="20">
        <f t="shared" si="1"/>
        <v>-9.0938455607985622E-2</v>
      </c>
      <c r="G15" s="21">
        <v>1110</v>
      </c>
      <c r="H15" s="21">
        <v>38</v>
      </c>
      <c r="I15" s="22">
        <f t="shared" si="0"/>
        <v>29.210526315789473</v>
      </c>
      <c r="J15" s="22">
        <v>6</v>
      </c>
      <c r="K15" s="22">
        <v>6</v>
      </c>
      <c r="L15" s="19">
        <v>88456.62</v>
      </c>
      <c r="M15" s="21">
        <v>16826</v>
      </c>
      <c r="N15" s="23">
        <v>45072</v>
      </c>
      <c r="O15" s="30" t="s">
        <v>40</v>
      </c>
      <c r="R15" s="17"/>
    </row>
    <row r="16" spans="1:18" s="24" customFormat="1" ht="25.9" customHeight="1" x14ac:dyDescent="0.2">
      <c r="A16" s="17">
        <v>14</v>
      </c>
      <c r="B16" s="17">
        <v>7</v>
      </c>
      <c r="C16" s="25" t="s">
        <v>132</v>
      </c>
      <c r="D16" s="19">
        <v>4648.5600000000004</v>
      </c>
      <c r="E16" s="19">
        <v>9527.39</v>
      </c>
      <c r="F16" s="20">
        <f t="shared" si="1"/>
        <v>-0.51208463178268127</v>
      </c>
      <c r="G16" s="21">
        <v>705</v>
      </c>
      <c r="H16" s="21">
        <v>23</v>
      </c>
      <c r="I16" s="22">
        <f t="shared" si="0"/>
        <v>30.652173913043477</v>
      </c>
      <c r="J16" s="22">
        <v>5</v>
      </c>
      <c r="K16" s="22">
        <v>7</v>
      </c>
      <c r="L16" s="19">
        <v>343899.99</v>
      </c>
      <c r="M16" s="21">
        <v>47974</v>
      </c>
      <c r="N16" s="23">
        <v>45065</v>
      </c>
      <c r="O16" s="30" t="s">
        <v>179</v>
      </c>
      <c r="R16" s="17"/>
    </row>
    <row r="17" spans="1:15" s="27" customFormat="1" ht="25.9" customHeight="1" x14ac:dyDescent="0.15">
      <c r="A17" s="17">
        <v>15</v>
      </c>
      <c r="B17" s="20" t="s">
        <v>18</v>
      </c>
      <c r="C17" s="18" t="s">
        <v>37</v>
      </c>
      <c r="D17" s="8">
        <v>2388</v>
      </c>
      <c r="E17" s="19" t="s">
        <v>18</v>
      </c>
      <c r="F17" s="20" t="s">
        <v>18</v>
      </c>
      <c r="G17" s="10">
        <v>480</v>
      </c>
      <c r="H17" s="10">
        <v>4</v>
      </c>
      <c r="I17" s="11">
        <f t="shared" si="0"/>
        <v>120</v>
      </c>
      <c r="J17" s="11">
        <v>2</v>
      </c>
      <c r="K17" s="20" t="s">
        <v>18</v>
      </c>
      <c r="L17" s="19">
        <v>281700.03999999998</v>
      </c>
      <c r="M17" s="21">
        <v>47459</v>
      </c>
      <c r="N17" s="23">
        <v>44973</v>
      </c>
      <c r="O17" s="30" t="s">
        <v>13</v>
      </c>
    </row>
    <row r="18" spans="1:15" s="27" customFormat="1" ht="25.9" customHeight="1" x14ac:dyDescent="0.15">
      <c r="A18" s="17">
        <v>16</v>
      </c>
      <c r="B18" s="17">
        <v>15</v>
      </c>
      <c r="C18" s="18" t="s">
        <v>50</v>
      </c>
      <c r="D18" s="19">
        <v>1190.1099999999999</v>
      </c>
      <c r="E18" s="19">
        <v>1099.83</v>
      </c>
      <c r="F18" s="20">
        <f>(D18-E18)/E18</f>
        <v>8.2085413200221835E-2</v>
      </c>
      <c r="G18" s="21">
        <v>257</v>
      </c>
      <c r="H18" s="21">
        <v>19</v>
      </c>
      <c r="I18" s="22">
        <f t="shared" si="0"/>
        <v>13.526315789473685</v>
      </c>
      <c r="J18" s="22">
        <v>4</v>
      </c>
      <c r="K18" s="22">
        <v>11</v>
      </c>
      <c r="L18" s="19">
        <v>247223.04000000001</v>
      </c>
      <c r="M18" s="21">
        <v>49275</v>
      </c>
      <c r="N18" s="23">
        <v>45037</v>
      </c>
      <c r="O18" s="30" t="s">
        <v>51</v>
      </c>
    </row>
    <row r="19" spans="1:15" s="27" customFormat="1" ht="25.9" customHeight="1" x14ac:dyDescent="0.15">
      <c r="A19" s="17">
        <v>17</v>
      </c>
      <c r="B19" s="17">
        <v>13</v>
      </c>
      <c r="C19" s="25" t="s">
        <v>168</v>
      </c>
      <c r="D19" s="19">
        <v>1006.55</v>
      </c>
      <c r="E19" s="19">
        <v>1372.91</v>
      </c>
      <c r="F19" s="20">
        <f>(D19-E19)/E19</f>
        <v>-0.26684924721940995</v>
      </c>
      <c r="G19" s="21">
        <v>353</v>
      </c>
      <c r="H19" s="21">
        <v>23</v>
      </c>
      <c r="I19" s="22">
        <f t="shared" si="0"/>
        <v>15.347826086956522</v>
      </c>
      <c r="J19" s="22">
        <v>4</v>
      </c>
      <c r="K19" s="20" t="s">
        <v>18</v>
      </c>
      <c r="L19" s="19">
        <v>169884.58</v>
      </c>
      <c r="M19" s="21">
        <v>35140</v>
      </c>
      <c r="N19" s="23">
        <v>44925</v>
      </c>
      <c r="O19" s="35" t="s">
        <v>16</v>
      </c>
    </row>
    <row r="20" spans="1:15" s="27" customFormat="1" ht="25.9" customHeight="1" x14ac:dyDescent="0.15">
      <c r="A20" s="17">
        <v>18</v>
      </c>
      <c r="B20" s="20" t="s">
        <v>18</v>
      </c>
      <c r="C20" s="25" t="s">
        <v>190</v>
      </c>
      <c r="D20" s="8">
        <v>756</v>
      </c>
      <c r="E20" s="19" t="s">
        <v>18</v>
      </c>
      <c r="F20" s="20" t="s">
        <v>18</v>
      </c>
      <c r="G20" s="10">
        <v>325</v>
      </c>
      <c r="H20" s="10">
        <v>73</v>
      </c>
      <c r="I20" s="11">
        <f t="shared" si="0"/>
        <v>4.4520547945205475</v>
      </c>
      <c r="J20" s="11">
        <v>14</v>
      </c>
      <c r="K20" s="20" t="s">
        <v>18</v>
      </c>
      <c r="L20" s="19">
        <v>102043.83</v>
      </c>
      <c r="M20" s="68">
        <v>21679</v>
      </c>
      <c r="N20" s="23">
        <v>44603</v>
      </c>
      <c r="O20" s="30" t="s">
        <v>13</v>
      </c>
    </row>
    <row r="21" spans="1:15" s="61" customFormat="1" ht="25.5" customHeight="1" x14ac:dyDescent="0.2">
      <c r="A21" s="17">
        <v>19</v>
      </c>
      <c r="B21" s="17">
        <v>20</v>
      </c>
      <c r="C21" s="25" t="s">
        <v>36</v>
      </c>
      <c r="D21" s="19">
        <v>729.8</v>
      </c>
      <c r="E21" s="19">
        <v>723.2</v>
      </c>
      <c r="F21" s="20">
        <f>(D21-E21)/E21</f>
        <v>9.1261061946901392E-3</v>
      </c>
      <c r="G21" s="21">
        <v>110</v>
      </c>
      <c r="H21" s="21">
        <v>8</v>
      </c>
      <c r="I21" s="22">
        <f t="shared" si="0"/>
        <v>13.75</v>
      </c>
      <c r="J21" s="22">
        <v>1</v>
      </c>
      <c r="K21" s="22">
        <v>18</v>
      </c>
      <c r="L21" s="19">
        <v>238033.33000000007</v>
      </c>
      <c r="M21" s="21">
        <v>37340</v>
      </c>
      <c r="N21" s="23">
        <v>44988</v>
      </c>
      <c r="O21" s="36" t="s">
        <v>39</v>
      </c>
    </row>
    <row r="22" spans="1:15" s="61" customFormat="1" ht="25.5" customHeight="1" x14ac:dyDescent="0.2">
      <c r="A22" s="17">
        <v>20</v>
      </c>
      <c r="B22" s="20" t="s">
        <v>18</v>
      </c>
      <c r="C22" s="25" t="s">
        <v>191</v>
      </c>
      <c r="D22" s="8">
        <v>672.5</v>
      </c>
      <c r="E22" s="19" t="s">
        <v>18</v>
      </c>
      <c r="F22" s="20" t="s">
        <v>18</v>
      </c>
      <c r="G22" s="10">
        <v>286</v>
      </c>
      <c r="H22" s="10">
        <v>14</v>
      </c>
      <c r="I22" s="11">
        <f t="shared" si="0"/>
        <v>20.428571428571427</v>
      </c>
      <c r="J22" s="11">
        <v>2</v>
      </c>
      <c r="K22" s="20" t="s">
        <v>18</v>
      </c>
      <c r="L22" s="19">
        <v>18231.400000000001</v>
      </c>
      <c r="M22" s="21">
        <v>3996</v>
      </c>
      <c r="N22" s="23">
        <v>44645</v>
      </c>
      <c r="O22" s="30" t="s">
        <v>13</v>
      </c>
    </row>
    <row r="23" spans="1:15" s="61" customFormat="1" ht="25.5" customHeight="1" x14ac:dyDescent="0.2">
      <c r="A23" s="17">
        <v>21</v>
      </c>
      <c r="B23" s="17">
        <v>26</v>
      </c>
      <c r="C23" s="25" t="s">
        <v>142</v>
      </c>
      <c r="D23" s="19">
        <v>646.5</v>
      </c>
      <c r="E23" s="19">
        <v>322.3</v>
      </c>
      <c r="F23" s="20">
        <f>(D23-E23)/E23</f>
        <v>1.0058951287620228</v>
      </c>
      <c r="G23" s="21">
        <v>110</v>
      </c>
      <c r="H23" s="21">
        <v>5</v>
      </c>
      <c r="I23" s="22">
        <f t="shared" si="0"/>
        <v>22</v>
      </c>
      <c r="J23" s="22">
        <v>2</v>
      </c>
      <c r="K23" s="22">
        <v>7</v>
      </c>
      <c r="L23" s="19">
        <v>8193.1</v>
      </c>
      <c r="M23" s="21">
        <v>1440</v>
      </c>
      <c r="N23" s="23">
        <v>45065</v>
      </c>
      <c r="O23" s="36" t="s">
        <v>40</v>
      </c>
    </row>
    <row r="24" spans="1:15" s="61" customFormat="1" ht="25.5" customHeight="1" x14ac:dyDescent="0.2">
      <c r="A24" s="17">
        <v>22</v>
      </c>
      <c r="B24" s="22" t="s">
        <v>57</v>
      </c>
      <c r="C24" s="25" t="s">
        <v>204</v>
      </c>
      <c r="D24" s="19">
        <v>645.75</v>
      </c>
      <c r="E24" s="19" t="s">
        <v>18</v>
      </c>
      <c r="F24" s="20" t="s">
        <v>18</v>
      </c>
      <c r="G24" s="21">
        <v>99</v>
      </c>
      <c r="H24" s="21">
        <v>8</v>
      </c>
      <c r="I24" s="22">
        <f t="shared" si="0"/>
        <v>12.375</v>
      </c>
      <c r="J24" s="22">
        <v>7</v>
      </c>
      <c r="K24" s="22">
        <v>0</v>
      </c>
      <c r="L24" s="19">
        <v>645.75</v>
      </c>
      <c r="M24" s="21">
        <v>99</v>
      </c>
      <c r="N24" s="23" t="s">
        <v>59</v>
      </c>
      <c r="O24" s="30" t="s">
        <v>13</v>
      </c>
    </row>
    <row r="25" spans="1:15" s="61" customFormat="1" ht="25.5" customHeight="1" x14ac:dyDescent="0.2">
      <c r="A25" s="17">
        <v>23</v>
      </c>
      <c r="B25" s="17">
        <v>23</v>
      </c>
      <c r="C25" s="25" t="s">
        <v>34</v>
      </c>
      <c r="D25" s="19">
        <v>621</v>
      </c>
      <c r="E25" s="19">
        <v>573.44000000000005</v>
      </c>
      <c r="F25" s="20">
        <f t="shared" ref="F25:F30" si="2">(D25-E25)/E25</f>
        <v>8.2938058035714177E-2</v>
      </c>
      <c r="G25" s="21">
        <v>251</v>
      </c>
      <c r="H25" s="21">
        <v>15</v>
      </c>
      <c r="I25" s="22">
        <f t="shared" si="0"/>
        <v>16.733333333333334</v>
      </c>
      <c r="J25" s="22">
        <v>2</v>
      </c>
      <c r="K25" s="20" t="s">
        <v>18</v>
      </c>
      <c r="L25" s="19">
        <v>72815.97</v>
      </c>
      <c r="M25" s="21">
        <v>15306</v>
      </c>
      <c r="N25" s="23">
        <v>44981</v>
      </c>
      <c r="O25" s="35" t="s">
        <v>16</v>
      </c>
    </row>
    <row r="26" spans="1:15" s="61" customFormat="1" ht="25.5" customHeight="1" x14ac:dyDescent="0.2">
      <c r="A26" s="17">
        <v>24</v>
      </c>
      <c r="B26" s="17">
        <v>35</v>
      </c>
      <c r="C26" s="18" t="s">
        <v>67</v>
      </c>
      <c r="D26" s="19">
        <v>457.1</v>
      </c>
      <c r="E26" s="19">
        <v>63.8</v>
      </c>
      <c r="F26" s="20">
        <f t="shared" si="2"/>
        <v>6.1645768025078373</v>
      </c>
      <c r="G26" s="21">
        <v>65</v>
      </c>
      <c r="H26" s="22">
        <v>2</v>
      </c>
      <c r="I26" s="22">
        <f t="shared" si="0"/>
        <v>32.5</v>
      </c>
      <c r="J26" s="21">
        <v>2</v>
      </c>
      <c r="K26" s="22">
        <v>15</v>
      </c>
      <c r="L26" s="19">
        <v>56587</v>
      </c>
      <c r="M26" s="21">
        <v>7526</v>
      </c>
      <c r="N26" s="23">
        <v>45012</v>
      </c>
      <c r="O26" s="30" t="s">
        <v>68</v>
      </c>
    </row>
    <row r="27" spans="1:15" s="27" customFormat="1" ht="25.5" customHeight="1" x14ac:dyDescent="0.15">
      <c r="A27" s="17">
        <v>25</v>
      </c>
      <c r="B27" s="17">
        <v>27</v>
      </c>
      <c r="C27" s="25" t="s">
        <v>196</v>
      </c>
      <c r="D27" s="19">
        <v>388.1</v>
      </c>
      <c r="E27" s="19">
        <v>251.5</v>
      </c>
      <c r="F27" s="20">
        <f t="shared" si="2"/>
        <v>0.54314115308151101</v>
      </c>
      <c r="G27" s="21">
        <v>70</v>
      </c>
      <c r="H27" s="21">
        <v>10</v>
      </c>
      <c r="I27" s="22">
        <f t="shared" si="0"/>
        <v>7</v>
      </c>
      <c r="J27" s="22">
        <v>4</v>
      </c>
      <c r="K27" s="22">
        <v>2</v>
      </c>
      <c r="L27" s="19">
        <v>639.6</v>
      </c>
      <c r="M27" s="21">
        <v>107</v>
      </c>
      <c r="N27" s="23">
        <v>45106</v>
      </c>
      <c r="O27" s="30" t="s">
        <v>30</v>
      </c>
    </row>
    <row r="28" spans="1:15" s="61" customFormat="1" ht="25.5" customHeight="1" x14ac:dyDescent="0.2">
      <c r="A28" s="17">
        <v>26</v>
      </c>
      <c r="B28" s="17">
        <v>17</v>
      </c>
      <c r="C28" s="18" t="s">
        <v>90</v>
      </c>
      <c r="D28" s="19">
        <v>286.89999999999998</v>
      </c>
      <c r="E28" s="19">
        <v>926.82</v>
      </c>
      <c r="F28" s="20">
        <f t="shared" si="2"/>
        <v>-0.69044690446904478</v>
      </c>
      <c r="G28" s="21">
        <v>78</v>
      </c>
      <c r="H28" s="21">
        <v>10</v>
      </c>
      <c r="I28" s="22">
        <f t="shared" si="0"/>
        <v>7.8</v>
      </c>
      <c r="J28" s="22">
        <v>3</v>
      </c>
      <c r="K28" s="22">
        <v>10</v>
      </c>
      <c r="L28" s="19">
        <v>44057.889999999992</v>
      </c>
      <c r="M28" s="21">
        <v>8943</v>
      </c>
      <c r="N28" s="23">
        <v>45044</v>
      </c>
      <c r="O28" s="30" t="s">
        <v>16</v>
      </c>
    </row>
    <row r="29" spans="1:15" s="61" customFormat="1" ht="25.5" customHeight="1" x14ac:dyDescent="0.2">
      <c r="A29" s="17">
        <v>27</v>
      </c>
      <c r="B29" s="17">
        <v>24</v>
      </c>
      <c r="C29" s="25" t="s">
        <v>146</v>
      </c>
      <c r="D29" s="19">
        <v>249.8</v>
      </c>
      <c r="E29" s="19">
        <v>428.6</v>
      </c>
      <c r="F29" s="20">
        <f t="shared" si="2"/>
        <v>-0.41717218852076526</v>
      </c>
      <c r="G29" s="21">
        <v>38</v>
      </c>
      <c r="H29" s="21">
        <v>3</v>
      </c>
      <c r="I29" s="22">
        <f t="shared" si="0"/>
        <v>12.666666666666666</v>
      </c>
      <c r="J29" s="22">
        <v>1</v>
      </c>
      <c r="K29" s="22">
        <v>5</v>
      </c>
      <c r="L29" s="19">
        <v>8036.2199999999993</v>
      </c>
      <c r="M29" s="21">
        <v>1248</v>
      </c>
      <c r="N29" s="23">
        <v>45079</v>
      </c>
      <c r="O29" s="30" t="s">
        <v>16</v>
      </c>
    </row>
    <row r="30" spans="1:15" s="61" customFormat="1" ht="25.5" customHeight="1" x14ac:dyDescent="0.2">
      <c r="A30" s="17">
        <v>28</v>
      </c>
      <c r="B30" s="17">
        <v>21</v>
      </c>
      <c r="C30" s="25" t="s">
        <v>182</v>
      </c>
      <c r="D30" s="19">
        <v>189.79</v>
      </c>
      <c r="E30" s="19">
        <v>597.32000000000005</v>
      </c>
      <c r="F30" s="20">
        <f t="shared" si="2"/>
        <v>-0.68226411303823753</v>
      </c>
      <c r="G30" s="21">
        <v>49</v>
      </c>
      <c r="H30" s="21">
        <v>4</v>
      </c>
      <c r="I30" s="22">
        <f t="shared" si="0"/>
        <v>12.25</v>
      </c>
      <c r="J30" s="22">
        <v>1</v>
      </c>
      <c r="K30" s="20" t="s">
        <v>18</v>
      </c>
      <c r="L30" s="19">
        <v>186542.31</v>
      </c>
      <c r="M30" s="21">
        <v>37166</v>
      </c>
      <c r="N30" s="23">
        <v>44568</v>
      </c>
      <c r="O30" s="30" t="s">
        <v>180</v>
      </c>
    </row>
    <row r="31" spans="1:15" s="45" customFormat="1" ht="25.5" customHeight="1" x14ac:dyDescent="0.2">
      <c r="A31" s="17">
        <v>29</v>
      </c>
      <c r="B31" s="20" t="s">
        <v>18</v>
      </c>
      <c r="C31" s="13" t="s">
        <v>128</v>
      </c>
      <c r="D31" s="8">
        <v>185.7</v>
      </c>
      <c r="E31" s="19" t="s">
        <v>18</v>
      </c>
      <c r="F31" s="20" t="s">
        <v>18</v>
      </c>
      <c r="G31" s="10">
        <v>28</v>
      </c>
      <c r="H31" s="10">
        <v>2</v>
      </c>
      <c r="I31" s="11">
        <f t="shared" si="0"/>
        <v>14</v>
      </c>
      <c r="J31" s="11">
        <v>1</v>
      </c>
      <c r="K31" s="20" t="s">
        <v>18</v>
      </c>
      <c r="L31" s="19">
        <v>646035.93000000005</v>
      </c>
      <c r="M31" s="21">
        <v>99427</v>
      </c>
      <c r="N31" s="12">
        <v>44792</v>
      </c>
      <c r="O31" s="34" t="s">
        <v>12</v>
      </c>
    </row>
    <row r="32" spans="1:15" s="61" customFormat="1" ht="25.5" customHeight="1" x14ac:dyDescent="0.2">
      <c r="A32" s="17">
        <v>30</v>
      </c>
      <c r="B32" s="17">
        <v>37</v>
      </c>
      <c r="C32" s="18" t="s">
        <v>106</v>
      </c>
      <c r="D32" s="19">
        <v>147.1</v>
      </c>
      <c r="E32" s="19">
        <v>55.6</v>
      </c>
      <c r="F32" s="20">
        <f>(D32-E32)/E32</f>
        <v>1.6456834532374101</v>
      </c>
      <c r="G32" s="21">
        <v>21</v>
      </c>
      <c r="H32" s="21">
        <v>2</v>
      </c>
      <c r="I32" s="22">
        <f t="shared" si="0"/>
        <v>10.5</v>
      </c>
      <c r="J32" s="22">
        <v>1</v>
      </c>
      <c r="K32" s="20" t="s">
        <v>18</v>
      </c>
      <c r="L32" s="19">
        <v>41121.48000000001</v>
      </c>
      <c r="M32" s="21">
        <v>6965</v>
      </c>
      <c r="N32" s="23">
        <v>44678</v>
      </c>
      <c r="O32" s="30" t="s">
        <v>16</v>
      </c>
    </row>
    <row r="33" spans="1:15" s="27" customFormat="1" ht="25.5" customHeight="1" x14ac:dyDescent="0.15">
      <c r="A33" s="17">
        <v>31</v>
      </c>
      <c r="B33" s="17">
        <v>29</v>
      </c>
      <c r="C33" s="25" t="s">
        <v>147</v>
      </c>
      <c r="D33" s="19">
        <v>115.8</v>
      </c>
      <c r="E33" s="19">
        <v>167.75</v>
      </c>
      <c r="F33" s="20">
        <f>(D33-E33)/E33</f>
        <v>-0.30968703427719824</v>
      </c>
      <c r="G33" s="21">
        <v>23</v>
      </c>
      <c r="H33" s="22">
        <v>5</v>
      </c>
      <c r="I33" s="22">
        <f t="shared" si="0"/>
        <v>4.5999999999999996</v>
      </c>
      <c r="J33" s="21">
        <v>2</v>
      </c>
      <c r="K33" s="22">
        <v>6</v>
      </c>
      <c r="L33" s="19">
        <v>7325.2</v>
      </c>
      <c r="M33" s="21">
        <v>1767</v>
      </c>
      <c r="N33" s="23">
        <v>45072</v>
      </c>
      <c r="O33" s="35" t="s">
        <v>30</v>
      </c>
    </row>
    <row r="34" spans="1:15" s="27" customFormat="1" ht="25.5" customHeight="1" x14ac:dyDescent="0.15">
      <c r="A34" s="17">
        <v>32</v>
      </c>
      <c r="B34" s="17">
        <v>36</v>
      </c>
      <c r="C34" s="18" t="s">
        <v>58</v>
      </c>
      <c r="D34" s="19">
        <v>109.1</v>
      </c>
      <c r="E34" s="19">
        <v>62.8</v>
      </c>
      <c r="F34" s="20">
        <f>(D34-E34)/E34</f>
        <v>0.73726114649681529</v>
      </c>
      <c r="G34" s="21">
        <v>16</v>
      </c>
      <c r="H34" s="21">
        <v>2</v>
      </c>
      <c r="I34" s="22">
        <f t="shared" si="0"/>
        <v>8</v>
      </c>
      <c r="J34" s="22">
        <v>1</v>
      </c>
      <c r="K34" s="22">
        <v>10</v>
      </c>
      <c r="L34" s="19">
        <v>10984.670000000004</v>
      </c>
      <c r="M34" s="21">
        <v>1802</v>
      </c>
      <c r="N34" s="23">
        <v>45044</v>
      </c>
      <c r="O34" s="30" t="s">
        <v>16</v>
      </c>
    </row>
    <row r="35" spans="1:15" s="27" customFormat="1" ht="25.5" customHeight="1" x14ac:dyDescent="0.15">
      <c r="A35" s="17">
        <v>33</v>
      </c>
      <c r="B35" s="17">
        <v>40</v>
      </c>
      <c r="C35" s="25" t="s">
        <v>102</v>
      </c>
      <c r="D35" s="19">
        <v>100.8</v>
      </c>
      <c r="E35" s="19">
        <v>51.8</v>
      </c>
      <c r="F35" s="20">
        <f>(D35-E35)/E35</f>
        <v>0.94594594594594594</v>
      </c>
      <c r="G35" s="21">
        <v>14</v>
      </c>
      <c r="H35" s="22">
        <v>1</v>
      </c>
      <c r="I35" s="22">
        <f t="shared" si="0"/>
        <v>14</v>
      </c>
      <c r="J35" s="22">
        <v>1</v>
      </c>
      <c r="K35" s="20" t="s">
        <v>18</v>
      </c>
      <c r="L35" s="19">
        <v>3759</v>
      </c>
      <c r="M35" s="21">
        <v>659</v>
      </c>
      <c r="N35" s="23">
        <v>45051</v>
      </c>
      <c r="O35" s="35" t="s">
        <v>68</v>
      </c>
    </row>
    <row r="36" spans="1:15" s="27" customFormat="1" ht="25.5" customHeight="1" x14ac:dyDescent="0.15">
      <c r="A36" s="17">
        <v>34</v>
      </c>
      <c r="B36" s="17">
        <v>38</v>
      </c>
      <c r="C36" s="25" t="s">
        <v>79</v>
      </c>
      <c r="D36" s="19">
        <v>100</v>
      </c>
      <c r="E36" s="19">
        <v>55.4</v>
      </c>
      <c r="F36" s="20">
        <f>(D36-E36)/E36</f>
        <v>0.80505415162454874</v>
      </c>
      <c r="G36" s="21">
        <v>16</v>
      </c>
      <c r="H36" s="22">
        <v>1</v>
      </c>
      <c r="I36" s="22">
        <f t="shared" si="0"/>
        <v>16</v>
      </c>
      <c r="J36" s="22">
        <v>1</v>
      </c>
      <c r="K36" s="20" t="s">
        <v>18</v>
      </c>
      <c r="L36" s="19">
        <v>45868</v>
      </c>
      <c r="M36" s="21">
        <v>5391</v>
      </c>
      <c r="N36" s="23">
        <v>45012</v>
      </c>
      <c r="O36" s="35" t="s">
        <v>68</v>
      </c>
    </row>
    <row r="37" spans="1:15" s="27" customFormat="1" ht="25.5" customHeight="1" x14ac:dyDescent="0.15">
      <c r="A37" s="17">
        <v>35</v>
      </c>
      <c r="B37" s="20" t="s">
        <v>18</v>
      </c>
      <c r="C37" s="25" t="s">
        <v>42</v>
      </c>
      <c r="D37" s="8">
        <v>80</v>
      </c>
      <c r="E37" s="19" t="s">
        <v>18</v>
      </c>
      <c r="F37" s="20" t="s">
        <v>18</v>
      </c>
      <c r="G37" s="10">
        <v>20</v>
      </c>
      <c r="H37" s="10">
        <v>1</v>
      </c>
      <c r="I37" s="11">
        <f t="shared" si="0"/>
        <v>20</v>
      </c>
      <c r="J37" s="11">
        <v>1</v>
      </c>
      <c r="K37" s="20" t="s">
        <v>18</v>
      </c>
      <c r="L37" s="19">
        <v>326054.40000000002</v>
      </c>
      <c r="M37" s="21">
        <v>64695</v>
      </c>
      <c r="N37" s="23">
        <v>44960</v>
      </c>
      <c r="O37" s="35" t="s">
        <v>14</v>
      </c>
    </row>
    <row r="38" spans="1:15" s="27" customFormat="1" ht="25.5" customHeight="1" x14ac:dyDescent="0.15">
      <c r="A38" s="17">
        <v>36</v>
      </c>
      <c r="B38" s="17">
        <v>45</v>
      </c>
      <c r="C38" s="25" t="s">
        <v>197</v>
      </c>
      <c r="D38" s="19">
        <v>54.5</v>
      </c>
      <c r="E38" s="19">
        <v>19.5</v>
      </c>
      <c r="F38" s="20">
        <f>(D38-E38)/E38</f>
        <v>1.7948717948717949</v>
      </c>
      <c r="G38" s="21">
        <v>15</v>
      </c>
      <c r="H38" s="21">
        <v>2</v>
      </c>
      <c r="I38" s="22">
        <f t="shared" si="0"/>
        <v>7.5</v>
      </c>
      <c r="J38" s="22">
        <v>1</v>
      </c>
      <c r="K38" s="20" t="s">
        <v>18</v>
      </c>
      <c r="L38" s="19">
        <v>44772.789999999986</v>
      </c>
      <c r="M38" s="21">
        <v>7315</v>
      </c>
      <c r="N38" s="23">
        <v>44932</v>
      </c>
      <c r="O38" s="35" t="s">
        <v>16</v>
      </c>
    </row>
    <row r="39" spans="1:15" s="27" customFormat="1" ht="25.5" customHeight="1" x14ac:dyDescent="0.15">
      <c r="A39" s="17">
        <v>37</v>
      </c>
      <c r="B39" s="20" t="s">
        <v>18</v>
      </c>
      <c r="C39" s="25" t="s">
        <v>149</v>
      </c>
      <c r="D39" s="8">
        <v>42</v>
      </c>
      <c r="E39" s="8" t="s">
        <v>18</v>
      </c>
      <c r="F39" s="9" t="s">
        <v>18</v>
      </c>
      <c r="G39" s="10">
        <v>7</v>
      </c>
      <c r="H39" s="11">
        <v>1</v>
      </c>
      <c r="I39" s="11">
        <f t="shared" si="0"/>
        <v>7</v>
      </c>
      <c r="J39" s="11">
        <v>1</v>
      </c>
      <c r="K39" s="9" t="s">
        <v>18</v>
      </c>
      <c r="L39" s="8">
        <v>22013.59</v>
      </c>
      <c r="M39" s="10">
        <v>3517</v>
      </c>
      <c r="N39" s="12">
        <v>44939</v>
      </c>
      <c r="O39" s="31" t="s">
        <v>30</v>
      </c>
    </row>
    <row r="40" spans="1:15" s="27" customFormat="1" ht="25.5" customHeight="1" x14ac:dyDescent="0.15">
      <c r="A40" s="17">
        <v>38</v>
      </c>
      <c r="B40" s="17">
        <v>14</v>
      </c>
      <c r="C40" s="25" t="s">
        <v>189</v>
      </c>
      <c r="D40" s="19">
        <v>24.5</v>
      </c>
      <c r="E40" s="19">
        <v>1132.28</v>
      </c>
      <c r="F40" s="20">
        <f>(D40-E40)/E40</f>
        <v>-0.97836224255484505</v>
      </c>
      <c r="G40" s="21">
        <v>8</v>
      </c>
      <c r="H40" s="22">
        <v>3</v>
      </c>
      <c r="I40" s="22">
        <f t="shared" si="0"/>
        <v>2.6666666666666665</v>
      </c>
      <c r="J40" s="21">
        <v>2</v>
      </c>
      <c r="K40" s="22">
        <v>3</v>
      </c>
      <c r="L40" s="19">
        <v>9326.58</v>
      </c>
      <c r="M40" s="21">
        <v>1709</v>
      </c>
      <c r="N40" s="23">
        <v>45093</v>
      </c>
      <c r="O40" s="30" t="s">
        <v>13</v>
      </c>
    </row>
    <row r="41" spans="1:15" s="27" customFormat="1" ht="25.5" customHeight="1" x14ac:dyDescent="0.15">
      <c r="A41" s="17">
        <v>39</v>
      </c>
      <c r="B41" s="17">
        <v>42</v>
      </c>
      <c r="C41" s="25" t="s">
        <v>169</v>
      </c>
      <c r="D41" s="19">
        <v>23</v>
      </c>
      <c r="E41" s="19">
        <v>30</v>
      </c>
      <c r="F41" s="20">
        <f>(D41-E41)/E41</f>
        <v>-0.23333333333333334</v>
      </c>
      <c r="G41" s="21">
        <v>7</v>
      </c>
      <c r="H41" s="21">
        <v>2</v>
      </c>
      <c r="I41" s="22">
        <f t="shared" si="0"/>
        <v>3.5</v>
      </c>
      <c r="J41" s="22">
        <v>1</v>
      </c>
      <c r="K41" s="22">
        <v>4</v>
      </c>
      <c r="L41" s="19">
        <v>3897.94</v>
      </c>
      <c r="M41" s="21">
        <v>599</v>
      </c>
      <c r="N41" s="23">
        <v>45086</v>
      </c>
      <c r="O41" s="35" t="s">
        <v>170</v>
      </c>
    </row>
    <row r="42" spans="1:15" s="27" customFormat="1" ht="25.5" customHeight="1" x14ac:dyDescent="0.15">
      <c r="A42" s="17">
        <v>40</v>
      </c>
      <c r="B42" s="20" t="s">
        <v>18</v>
      </c>
      <c r="C42" s="25" t="s">
        <v>23</v>
      </c>
      <c r="D42" s="8">
        <v>22.2</v>
      </c>
      <c r="E42" s="19" t="s">
        <v>18</v>
      </c>
      <c r="F42" s="20" t="s">
        <v>18</v>
      </c>
      <c r="G42" s="10">
        <v>3</v>
      </c>
      <c r="H42" s="10">
        <v>1</v>
      </c>
      <c r="I42" s="11">
        <f t="shared" si="0"/>
        <v>3</v>
      </c>
      <c r="J42" s="11">
        <v>1</v>
      </c>
      <c r="K42" s="20" t="s">
        <v>18</v>
      </c>
      <c r="L42" s="19">
        <v>35768.74</v>
      </c>
      <c r="M42" s="21">
        <v>5616</v>
      </c>
      <c r="N42" s="23">
        <v>45030</v>
      </c>
      <c r="O42" s="36" t="s">
        <v>12</v>
      </c>
    </row>
    <row r="43" spans="1:15" s="45" customFormat="1" ht="25.5" customHeight="1" x14ac:dyDescent="0.2">
      <c r="A43" s="41"/>
      <c r="B43" s="67" t="s">
        <v>85</v>
      </c>
      <c r="C43" s="46" t="s">
        <v>138</v>
      </c>
      <c r="D43" s="47">
        <f>SUBTOTAL(109,Table13245879101112[Pajamos 
(GBO)])</f>
        <v>328858.39999999985</v>
      </c>
      <c r="E43" s="47" t="s">
        <v>205</v>
      </c>
      <c r="F43" s="42">
        <f>(D43-E43)/E43</f>
        <v>0.37627025013705789</v>
      </c>
      <c r="G43" s="43">
        <f>SUBTOTAL(109,Table13245879101112[Žiūrovų sk. 
(ADM)])</f>
        <v>56136</v>
      </c>
      <c r="H43" s="55"/>
      <c r="I43" s="46"/>
      <c r="J43" s="51"/>
      <c r="K43" s="46"/>
      <c r="L43" s="53"/>
      <c r="M43" s="55"/>
      <c r="N43" s="60"/>
      <c r="O43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448A-C980-4B78-8C4C-5AE36F347105}">
  <sheetPr>
    <pageSetUpPr fitToPage="1"/>
  </sheetPr>
  <dimension ref="A1:XFC48"/>
  <sheetViews>
    <sheetView topLeftCell="A15" zoomScale="60" zoomScaleNormal="60" workbookViewId="0">
      <selection activeCell="A36" sqref="A36:XFD36"/>
    </sheetView>
  </sheetViews>
  <sheetFormatPr defaultColWidth="0" defaultRowHeight="11.25" zeroHeight="1" x14ac:dyDescent="0.15"/>
  <cols>
    <col min="1" max="1" width="4.7109375" style="66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195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17">
        <v>1</v>
      </c>
      <c r="B3" s="22">
        <v>1</v>
      </c>
      <c r="C3" s="25" t="s">
        <v>181</v>
      </c>
      <c r="D3" s="19">
        <v>65429.52</v>
      </c>
      <c r="E3" s="19">
        <v>117174.14</v>
      </c>
      <c r="F3" s="20">
        <f t="shared" ref="F3:F13" si="0">(D3-E3)/E3</f>
        <v>-0.44160443592758608</v>
      </c>
      <c r="G3" s="21">
        <v>13190</v>
      </c>
      <c r="H3" s="21">
        <v>485</v>
      </c>
      <c r="I3" s="22">
        <f t="shared" ref="I3:I26" si="1">G3/H3</f>
        <v>27.195876288659793</v>
      </c>
      <c r="J3" s="22">
        <v>29</v>
      </c>
      <c r="K3" s="22">
        <v>2</v>
      </c>
      <c r="L3" s="19">
        <v>187730.39</v>
      </c>
      <c r="M3" s="21">
        <v>37963</v>
      </c>
      <c r="N3" s="23">
        <v>45093</v>
      </c>
      <c r="O3" s="30" t="s">
        <v>40</v>
      </c>
    </row>
    <row r="4" spans="1:18" s="24" customFormat="1" ht="25.9" customHeight="1" x14ac:dyDescent="0.2">
      <c r="A4" s="17">
        <v>2</v>
      </c>
      <c r="B4" s="22" t="s">
        <v>31</v>
      </c>
      <c r="C4" s="25" t="s">
        <v>188</v>
      </c>
      <c r="D4" s="19">
        <v>44357.8</v>
      </c>
      <c r="E4" s="19" t="s">
        <v>18</v>
      </c>
      <c r="F4" s="20" t="s">
        <v>18</v>
      </c>
      <c r="G4" s="21">
        <v>6135</v>
      </c>
      <c r="H4" s="21">
        <v>202</v>
      </c>
      <c r="I4" s="22">
        <f t="shared" si="1"/>
        <v>30.371287128712872</v>
      </c>
      <c r="J4" s="22">
        <v>15</v>
      </c>
      <c r="K4" s="22">
        <v>1</v>
      </c>
      <c r="L4" s="19">
        <v>54050.37</v>
      </c>
      <c r="M4" s="21">
        <v>7223</v>
      </c>
      <c r="N4" s="23">
        <v>45100</v>
      </c>
      <c r="O4" s="35" t="s">
        <v>12</v>
      </c>
    </row>
    <row r="5" spans="1:18" s="24" customFormat="1" ht="25.9" customHeight="1" x14ac:dyDescent="0.2">
      <c r="A5" s="17">
        <v>3</v>
      </c>
      <c r="B5" s="22">
        <v>2</v>
      </c>
      <c r="C5" s="25" t="s">
        <v>151</v>
      </c>
      <c r="D5" s="19">
        <v>32769.1</v>
      </c>
      <c r="E5" s="19">
        <v>58990.720000000001</v>
      </c>
      <c r="F5" s="20">
        <f t="shared" si="0"/>
        <v>-0.44450415251754855</v>
      </c>
      <c r="G5" s="21">
        <v>5642</v>
      </c>
      <c r="H5" s="21">
        <v>207</v>
      </c>
      <c r="I5" s="22">
        <f t="shared" si="1"/>
        <v>27.256038647342994</v>
      </c>
      <c r="J5" s="22">
        <v>15</v>
      </c>
      <c r="K5" s="22">
        <v>4</v>
      </c>
      <c r="L5" s="19">
        <v>263070.11</v>
      </c>
      <c r="M5" s="21">
        <v>44130</v>
      </c>
      <c r="N5" s="23">
        <v>45079</v>
      </c>
      <c r="O5" s="36" t="s">
        <v>12</v>
      </c>
      <c r="R5" s="17"/>
    </row>
    <row r="6" spans="1:18" s="24" customFormat="1" ht="25.9" customHeight="1" x14ac:dyDescent="0.2">
      <c r="A6" s="17">
        <v>4</v>
      </c>
      <c r="B6" s="22">
        <v>3</v>
      </c>
      <c r="C6" s="25" t="s">
        <v>173</v>
      </c>
      <c r="D6" s="19">
        <v>22700.61</v>
      </c>
      <c r="E6" s="19">
        <v>39268.050000000003</v>
      </c>
      <c r="F6" s="20">
        <f t="shared" si="0"/>
        <v>-0.4219063589865043</v>
      </c>
      <c r="G6" s="21">
        <v>3759</v>
      </c>
      <c r="H6" s="21">
        <v>189</v>
      </c>
      <c r="I6" s="22">
        <f t="shared" si="1"/>
        <v>19.888888888888889</v>
      </c>
      <c r="J6" s="22">
        <v>17</v>
      </c>
      <c r="K6" s="22">
        <v>3</v>
      </c>
      <c r="L6" s="19">
        <v>131183.54</v>
      </c>
      <c r="M6" s="21">
        <v>20052</v>
      </c>
      <c r="N6" s="23">
        <v>45086</v>
      </c>
      <c r="O6" s="30" t="s">
        <v>180</v>
      </c>
      <c r="R6" s="17"/>
    </row>
    <row r="7" spans="1:18" s="24" customFormat="1" ht="25.9" customHeight="1" x14ac:dyDescent="0.2">
      <c r="A7" s="17">
        <v>5</v>
      </c>
      <c r="B7" s="22">
        <v>6</v>
      </c>
      <c r="C7" s="25" t="s">
        <v>171</v>
      </c>
      <c r="D7" s="19">
        <v>12178.39</v>
      </c>
      <c r="E7" s="19">
        <v>15951.73</v>
      </c>
      <c r="F7" s="20">
        <f t="shared" si="0"/>
        <v>-0.23654738388876945</v>
      </c>
      <c r="G7" s="21">
        <v>1961</v>
      </c>
      <c r="H7" s="21">
        <v>57</v>
      </c>
      <c r="I7" s="22">
        <f t="shared" si="1"/>
        <v>34.403508771929822</v>
      </c>
      <c r="J7" s="22">
        <v>7</v>
      </c>
      <c r="K7" s="22">
        <v>4</v>
      </c>
      <c r="L7" s="19">
        <v>64498.81</v>
      </c>
      <c r="M7" s="21">
        <v>10341</v>
      </c>
      <c r="N7" s="23">
        <v>45079</v>
      </c>
      <c r="O7" s="30" t="s">
        <v>40</v>
      </c>
      <c r="R7" s="17"/>
    </row>
    <row r="8" spans="1:18" s="24" customFormat="1" ht="25.9" customHeight="1" x14ac:dyDescent="0.2">
      <c r="A8" s="17">
        <v>6</v>
      </c>
      <c r="B8" s="22">
        <v>4</v>
      </c>
      <c r="C8" s="25" t="s">
        <v>178</v>
      </c>
      <c r="D8" s="19">
        <v>11612.19</v>
      </c>
      <c r="E8" s="19">
        <v>35216.730000000003</v>
      </c>
      <c r="F8" s="20">
        <f t="shared" si="0"/>
        <v>-0.67026495645677486</v>
      </c>
      <c r="G8" s="21">
        <v>2024</v>
      </c>
      <c r="H8" s="21">
        <v>185</v>
      </c>
      <c r="I8" s="22">
        <f t="shared" si="1"/>
        <v>10.940540540540541</v>
      </c>
      <c r="J8" s="22">
        <v>13</v>
      </c>
      <c r="K8" s="22">
        <v>2</v>
      </c>
      <c r="L8" s="19">
        <v>53005.26</v>
      </c>
      <c r="M8" s="21">
        <v>8346</v>
      </c>
      <c r="N8" s="23">
        <v>45093</v>
      </c>
      <c r="O8" s="35" t="s">
        <v>14</v>
      </c>
      <c r="R8" s="17"/>
    </row>
    <row r="9" spans="1:18" s="24" customFormat="1" ht="25.5" customHeight="1" x14ac:dyDescent="0.2">
      <c r="A9" s="17">
        <v>7</v>
      </c>
      <c r="B9" s="22">
        <v>5</v>
      </c>
      <c r="C9" s="25" t="s">
        <v>132</v>
      </c>
      <c r="D9" s="19">
        <v>9527.39</v>
      </c>
      <c r="E9" s="19">
        <v>21150.16</v>
      </c>
      <c r="F9" s="20">
        <f t="shared" si="0"/>
        <v>-0.54953579547388764</v>
      </c>
      <c r="G9" s="21">
        <v>1553</v>
      </c>
      <c r="H9" s="21">
        <v>70</v>
      </c>
      <c r="I9" s="22">
        <f t="shared" si="1"/>
        <v>22.185714285714287</v>
      </c>
      <c r="J9" s="22">
        <v>7</v>
      </c>
      <c r="K9" s="22">
        <v>6</v>
      </c>
      <c r="L9" s="19">
        <v>339251.43</v>
      </c>
      <c r="M9" s="21">
        <v>47269</v>
      </c>
      <c r="N9" s="23">
        <v>45065</v>
      </c>
      <c r="O9" s="30" t="s">
        <v>179</v>
      </c>
      <c r="R9" s="17"/>
    </row>
    <row r="10" spans="1:18" s="24" customFormat="1" ht="25.9" customHeight="1" x14ac:dyDescent="0.2">
      <c r="A10" s="17">
        <v>8</v>
      </c>
      <c r="B10" s="22">
        <v>7</v>
      </c>
      <c r="C10" s="25" t="s">
        <v>174</v>
      </c>
      <c r="D10" s="19">
        <v>7066.91</v>
      </c>
      <c r="E10" s="19">
        <v>13408.55</v>
      </c>
      <c r="F10" s="20">
        <f t="shared" si="0"/>
        <v>-0.47295494292820622</v>
      </c>
      <c r="G10" s="21">
        <v>1160</v>
      </c>
      <c r="H10" s="21">
        <v>63</v>
      </c>
      <c r="I10" s="22">
        <f t="shared" si="1"/>
        <v>18.412698412698411</v>
      </c>
      <c r="J10" s="22">
        <v>8</v>
      </c>
      <c r="K10" s="22">
        <v>3</v>
      </c>
      <c r="L10" s="19">
        <v>41500.910000000003</v>
      </c>
      <c r="M10" s="21">
        <v>6772</v>
      </c>
      <c r="N10" s="23">
        <v>45086</v>
      </c>
      <c r="O10" s="30" t="s">
        <v>179</v>
      </c>
      <c r="R10" s="17"/>
    </row>
    <row r="11" spans="1:18" s="24" customFormat="1" ht="25.9" customHeight="1" x14ac:dyDescent="0.2">
      <c r="A11" s="17">
        <v>9</v>
      </c>
      <c r="B11" s="22">
        <v>8</v>
      </c>
      <c r="C11" s="18" t="s">
        <v>143</v>
      </c>
      <c r="D11" s="19">
        <v>6563.23</v>
      </c>
      <c r="E11" s="19">
        <v>13119.73</v>
      </c>
      <c r="F11" s="20">
        <f t="shared" si="0"/>
        <v>-0.49974351606321166</v>
      </c>
      <c r="G11" s="21">
        <v>1329</v>
      </c>
      <c r="H11" s="21">
        <v>62</v>
      </c>
      <c r="I11" s="22">
        <f t="shared" si="1"/>
        <v>21.43548387096774</v>
      </c>
      <c r="J11" s="22">
        <v>8</v>
      </c>
      <c r="K11" s="22">
        <v>5</v>
      </c>
      <c r="L11" s="19">
        <v>82490.240000000005</v>
      </c>
      <c r="M11" s="21">
        <v>15716</v>
      </c>
      <c r="N11" s="23">
        <v>45072</v>
      </c>
      <c r="O11" s="30" t="s">
        <v>40</v>
      </c>
      <c r="R11" s="17"/>
    </row>
    <row r="12" spans="1:18" s="24" customFormat="1" ht="25.9" customHeight="1" x14ac:dyDescent="0.2">
      <c r="A12" s="17">
        <v>10</v>
      </c>
      <c r="B12" s="22">
        <v>11</v>
      </c>
      <c r="C12" s="25" t="s">
        <v>97</v>
      </c>
      <c r="D12" s="19">
        <v>6401.83</v>
      </c>
      <c r="E12" s="19">
        <v>9185.2000000000007</v>
      </c>
      <c r="F12" s="20">
        <f t="shared" si="0"/>
        <v>-0.30302769672952146</v>
      </c>
      <c r="G12" s="21">
        <v>1006</v>
      </c>
      <c r="H12" s="21">
        <v>44</v>
      </c>
      <c r="I12" s="22">
        <f t="shared" si="1"/>
        <v>22.863636363636363</v>
      </c>
      <c r="J12" s="22">
        <v>5</v>
      </c>
      <c r="K12" s="22">
        <v>8</v>
      </c>
      <c r="L12" s="19">
        <v>278793.33</v>
      </c>
      <c r="M12" s="21">
        <v>39454</v>
      </c>
      <c r="N12" s="23">
        <v>45051</v>
      </c>
      <c r="O12" s="36" t="s">
        <v>40</v>
      </c>
      <c r="R12" s="17"/>
    </row>
    <row r="13" spans="1:18" s="24" customFormat="1" ht="25.9" customHeight="1" x14ac:dyDescent="0.2">
      <c r="A13" s="17">
        <v>11</v>
      </c>
      <c r="B13" s="22">
        <v>9</v>
      </c>
      <c r="C13" s="18" t="s">
        <v>11</v>
      </c>
      <c r="D13" s="19">
        <v>5333.84</v>
      </c>
      <c r="E13" s="19">
        <v>11579.13</v>
      </c>
      <c r="F13" s="20">
        <f t="shared" si="0"/>
        <v>-0.539357447407534</v>
      </c>
      <c r="G13" s="21">
        <v>1093</v>
      </c>
      <c r="H13" s="21">
        <v>76</v>
      </c>
      <c r="I13" s="22">
        <f t="shared" si="1"/>
        <v>14.381578947368421</v>
      </c>
      <c r="J13" s="22">
        <v>8</v>
      </c>
      <c r="K13" s="22">
        <v>12</v>
      </c>
      <c r="L13" s="19">
        <v>576041.82999999996</v>
      </c>
      <c r="M13" s="21">
        <v>105772</v>
      </c>
      <c r="N13" s="23">
        <v>45023</v>
      </c>
      <c r="O13" s="30" t="s">
        <v>179</v>
      </c>
      <c r="R13" s="17"/>
    </row>
    <row r="14" spans="1:18" s="24" customFormat="1" ht="25.9" customHeight="1" x14ac:dyDescent="0.2">
      <c r="A14" s="17">
        <v>12</v>
      </c>
      <c r="B14" s="22" t="s">
        <v>57</v>
      </c>
      <c r="C14" s="13" t="s">
        <v>199</v>
      </c>
      <c r="D14" s="8">
        <v>2748.06</v>
      </c>
      <c r="E14" s="19" t="s">
        <v>18</v>
      </c>
      <c r="F14" s="20" t="s">
        <v>18</v>
      </c>
      <c r="G14" s="10">
        <v>380</v>
      </c>
      <c r="H14" s="10">
        <v>6</v>
      </c>
      <c r="I14" s="22">
        <f t="shared" si="1"/>
        <v>63.333333333333336</v>
      </c>
      <c r="J14" s="11">
        <v>6</v>
      </c>
      <c r="K14" s="11">
        <v>0</v>
      </c>
      <c r="L14" s="19">
        <v>2748.06</v>
      </c>
      <c r="M14" s="21">
        <v>380</v>
      </c>
      <c r="N14" s="12" t="s">
        <v>59</v>
      </c>
      <c r="O14" s="36" t="s">
        <v>40</v>
      </c>
      <c r="R14" s="17"/>
    </row>
    <row r="15" spans="1:18" s="24" customFormat="1" ht="25.9" customHeight="1" x14ac:dyDescent="0.2">
      <c r="A15" s="17">
        <v>13</v>
      </c>
      <c r="B15" s="22">
        <v>29</v>
      </c>
      <c r="C15" s="25" t="s">
        <v>168</v>
      </c>
      <c r="D15" s="19">
        <v>1372.91</v>
      </c>
      <c r="E15" s="19">
        <v>244.99</v>
      </c>
      <c r="F15" s="20">
        <f>(D15-E15)/E15</f>
        <v>4.6039430180823713</v>
      </c>
      <c r="G15" s="21">
        <v>547</v>
      </c>
      <c r="H15" s="21">
        <v>17</v>
      </c>
      <c r="I15" s="22">
        <f t="shared" si="1"/>
        <v>32.176470588235297</v>
      </c>
      <c r="J15" s="22">
        <v>4</v>
      </c>
      <c r="K15" s="20" t="s">
        <v>18</v>
      </c>
      <c r="L15" s="19">
        <v>168878.03</v>
      </c>
      <c r="M15" s="21">
        <v>34787</v>
      </c>
      <c r="N15" s="23">
        <v>44925</v>
      </c>
      <c r="O15" s="35" t="s">
        <v>16</v>
      </c>
      <c r="R15" s="17"/>
    </row>
    <row r="16" spans="1:18" s="24" customFormat="1" ht="25.9" customHeight="1" x14ac:dyDescent="0.2">
      <c r="A16" s="17">
        <v>14</v>
      </c>
      <c r="B16" s="22">
        <v>12</v>
      </c>
      <c r="C16" s="25" t="s">
        <v>189</v>
      </c>
      <c r="D16" s="19">
        <v>1132.28</v>
      </c>
      <c r="E16" s="19">
        <v>7983.8</v>
      </c>
      <c r="F16" s="20">
        <f>(D16-E16)/E16</f>
        <v>-0.85817781006538241</v>
      </c>
      <c r="G16" s="21">
        <v>197</v>
      </c>
      <c r="H16" s="22">
        <v>31</v>
      </c>
      <c r="I16" s="22">
        <f t="shared" si="1"/>
        <v>6.354838709677419</v>
      </c>
      <c r="J16" s="21">
        <v>9</v>
      </c>
      <c r="K16" s="22">
        <v>2</v>
      </c>
      <c r="L16" s="19">
        <v>9116.08</v>
      </c>
      <c r="M16" s="21">
        <v>1674</v>
      </c>
      <c r="N16" s="23">
        <v>45093</v>
      </c>
      <c r="O16" s="30" t="s">
        <v>13</v>
      </c>
      <c r="R16" s="17"/>
    </row>
    <row r="17" spans="1:15" s="27" customFormat="1" ht="25.9" customHeight="1" x14ac:dyDescent="0.15">
      <c r="A17" s="17">
        <v>15</v>
      </c>
      <c r="B17" s="22">
        <v>14</v>
      </c>
      <c r="C17" s="18" t="s">
        <v>50</v>
      </c>
      <c r="D17" s="19">
        <v>1099.83</v>
      </c>
      <c r="E17" s="19">
        <v>1874.1</v>
      </c>
      <c r="F17" s="20">
        <f>(D17-E17)/E17</f>
        <v>-0.41314230830798787</v>
      </c>
      <c r="G17" s="21">
        <v>241</v>
      </c>
      <c r="H17" s="21">
        <v>31</v>
      </c>
      <c r="I17" s="22">
        <f t="shared" si="1"/>
        <v>7.774193548387097</v>
      </c>
      <c r="J17" s="22">
        <v>6</v>
      </c>
      <c r="K17" s="22">
        <v>10</v>
      </c>
      <c r="L17" s="19">
        <v>246032.93000000002</v>
      </c>
      <c r="M17" s="21">
        <v>49018</v>
      </c>
      <c r="N17" s="23">
        <v>45037</v>
      </c>
      <c r="O17" s="30" t="s">
        <v>51</v>
      </c>
    </row>
    <row r="18" spans="1:15" s="27" customFormat="1" ht="25.9" customHeight="1" x14ac:dyDescent="0.15">
      <c r="A18" s="17">
        <v>16</v>
      </c>
      <c r="B18" s="22" t="s">
        <v>57</v>
      </c>
      <c r="C18" s="13" t="s">
        <v>200</v>
      </c>
      <c r="D18" s="8">
        <v>978.78</v>
      </c>
      <c r="E18" s="19" t="s">
        <v>18</v>
      </c>
      <c r="F18" s="20" t="s">
        <v>18</v>
      </c>
      <c r="G18" s="10">
        <v>195</v>
      </c>
      <c r="H18" s="10">
        <v>5</v>
      </c>
      <c r="I18" s="22">
        <f t="shared" si="1"/>
        <v>39</v>
      </c>
      <c r="J18" s="11">
        <v>5</v>
      </c>
      <c r="K18" s="11">
        <v>0</v>
      </c>
      <c r="L18" s="19">
        <v>978.78</v>
      </c>
      <c r="M18" s="21">
        <v>195</v>
      </c>
      <c r="N18" s="12" t="s">
        <v>59</v>
      </c>
      <c r="O18" s="30" t="s">
        <v>179</v>
      </c>
    </row>
    <row r="19" spans="1:15" s="27" customFormat="1" ht="25.9" customHeight="1" x14ac:dyDescent="0.15">
      <c r="A19" s="17">
        <v>17</v>
      </c>
      <c r="B19" s="22">
        <v>17</v>
      </c>
      <c r="C19" s="18" t="s">
        <v>90</v>
      </c>
      <c r="D19" s="19">
        <v>926.82</v>
      </c>
      <c r="E19" s="19">
        <v>748.49</v>
      </c>
      <c r="F19" s="20">
        <f>(D19-E19)/E19</f>
        <v>0.23825301607235908</v>
      </c>
      <c r="G19" s="21">
        <v>239</v>
      </c>
      <c r="H19" s="21">
        <v>16</v>
      </c>
      <c r="I19" s="22">
        <f t="shared" si="1"/>
        <v>14.9375</v>
      </c>
      <c r="J19" s="22">
        <v>3</v>
      </c>
      <c r="K19" s="22">
        <v>9</v>
      </c>
      <c r="L19" s="19">
        <v>43770.989999999991</v>
      </c>
      <c r="M19" s="21">
        <v>8865</v>
      </c>
      <c r="N19" s="23">
        <v>45044</v>
      </c>
      <c r="O19" s="30" t="s">
        <v>16</v>
      </c>
    </row>
    <row r="20" spans="1:15" s="27" customFormat="1" ht="25.5" customHeight="1" x14ac:dyDescent="0.15">
      <c r="A20" s="17">
        <v>18</v>
      </c>
      <c r="B20" s="19" t="s">
        <v>18</v>
      </c>
      <c r="C20" s="13" t="s">
        <v>44</v>
      </c>
      <c r="D20" s="8">
        <v>760</v>
      </c>
      <c r="E20" s="19" t="s">
        <v>18</v>
      </c>
      <c r="F20" s="20" t="s">
        <v>18</v>
      </c>
      <c r="G20" s="10">
        <v>152</v>
      </c>
      <c r="H20" s="10">
        <v>1</v>
      </c>
      <c r="I20" s="22">
        <f t="shared" si="1"/>
        <v>152</v>
      </c>
      <c r="J20" s="11">
        <v>1</v>
      </c>
      <c r="K20" s="22" t="s">
        <v>18</v>
      </c>
      <c r="L20" s="19">
        <v>1045233.39</v>
      </c>
      <c r="M20" s="21">
        <v>194519</v>
      </c>
      <c r="N20" s="23">
        <v>44916</v>
      </c>
      <c r="O20" s="30" t="s">
        <v>179</v>
      </c>
    </row>
    <row r="21" spans="1:15" s="61" customFormat="1" ht="25.9" customHeight="1" x14ac:dyDescent="0.2">
      <c r="A21" s="17">
        <v>19</v>
      </c>
      <c r="B21" s="19" t="s">
        <v>18</v>
      </c>
      <c r="C21" s="13" t="s">
        <v>65</v>
      </c>
      <c r="D21" s="8">
        <v>729.54</v>
      </c>
      <c r="E21" s="19" t="s">
        <v>18</v>
      </c>
      <c r="F21" s="20" t="s">
        <v>18</v>
      </c>
      <c r="G21" s="10">
        <v>125</v>
      </c>
      <c r="H21" s="10">
        <v>11</v>
      </c>
      <c r="I21" s="22">
        <f t="shared" si="1"/>
        <v>11.363636363636363</v>
      </c>
      <c r="J21" s="11">
        <v>1</v>
      </c>
      <c r="K21" s="22" t="s">
        <v>18</v>
      </c>
      <c r="L21" s="19">
        <v>2676579.83</v>
      </c>
      <c r="M21" s="21">
        <v>354369</v>
      </c>
      <c r="N21" s="12">
        <v>44911</v>
      </c>
      <c r="O21" s="31" t="s">
        <v>40</v>
      </c>
    </row>
    <row r="22" spans="1:15" s="27" customFormat="1" ht="25.9" customHeight="1" x14ac:dyDescent="0.15">
      <c r="A22" s="17">
        <v>20</v>
      </c>
      <c r="B22" s="22">
        <v>15</v>
      </c>
      <c r="C22" s="25" t="s">
        <v>36</v>
      </c>
      <c r="D22" s="19">
        <v>723.2</v>
      </c>
      <c r="E22" s="19">
        <v>1037.7</v>
      </c>
      <c r="F22" s="20">
        <f>(D22-E22)/E22</f>
        <v>-0.30307410619639585</v>
      </c>
      <c r="G22" s="21">
        <v>157</v>
      </c>
      <c r="H22" s="21">
        <v>8</v>
      </c>
      <c r="I22" s="22">
        <f t="shared" si="1"/>
        <v>19.625</v>
      </c>
      <c r="J22" s="22">
        <v>2</v>
      </c>
      <c r="K22" s="22">
        <v>17</v>
      </c>
      <c r="L22" s="19">
        <v>237303.53000000006</v>
      </c>
      <c r="M22" s="21">
        <v>37230</v>
      </c>
      <c r="N22" s="23">
        <v>44988</v>
      </c>
      <c r="O22" s="36" t="s">
        <v>39</v>
      </c>
    </row>
    <row r="23" spans="1:15" s="61" customFormat="1" ht="25.5" customHeight="1" x14ac:dyDescent="0.2">
      <c r="A23" s="17">
        <v>21</v>
      </c>
      <c r="B23" s="22">
        <v>30</v>
      </c>
      <c r="C23" s="25" t="s">
        <v>182</v>
      </c>
      <c r="D23" s="19">
        <v>597.32000000000005</v>
      </c>
      <c r="E23" s="19">
        <v>223.6</v>
      </c>
      <c r="F23" s="20">
        <f>(D23-E23)/E23</f>
        <v>1.671377459749553</v>
      </c>
      <c r="G23" s="21">
        <v>139</v>
      </c>
      <c r="H23" s="21">
        <v>4</v>
      </c>
      <c r="I23" s="22">
        <f t="shared" si="1"/>
        <v>34.75</v>
      </c>
      <c r="J23" s="22">
        <v>1</v>
      </c>
      <c r="K23" s="20" t="s">
        <v>18</v>
      </c>
      <c r="L23" s="19">
        <v>186352.52</v>
      </c>
      <c r="M23" s="21">
        <v>37117</v>
      </c>
      <c r="N23" s="23">
        <v>44568</v>
      </c>
      <c r="O23" s="30" t="s">
        <v>180</v>
      </c>
    </row>
    <row r="24" spans="1:15" s="61" customFormat="1" ht="25.5" customHeight="1" x14ac:dyDescent="0.2">
      <c r="A24" s="17">
        <v>22</v>
      </c>
      <c r="B24" s="22" t="s">
        <v>57</v>
      </c>
      <c r="C24" s="13" t="s">
        <v>198</v>
      </c>
      <c r="D24" s="8">
        <v>575</v>
      </c>
      <c r="E24" s="19" t="s">
        <v>18</v>
      </c>
      <c r="F24" s="20" t="s">
        <v>18</v>
      </c>
      <c r="G24" s="10">
        <v>115</v>
      </c>
      <c r="H24" s="10">
        <v>1</v>
      </c>
      <c r="I24" s="11">
        <f t="shared" si="1"/>
        <v>115</v>
      </c>
      <c r="J24" s="11">
        <v>1</v>
      </c>
      <c r="K24" s="11">
        <v>0</v>
      </c>
      <c r="L24" s="19">
        <v>575</v>
      </c>
      <c r="M24" s="21">
        <v>115</v>
      </c>
      <c r="N24" s="12" t="s">
        <v>59</v>
      </c>
      <c r="O24" s="30" t="s">
        <v>13</v>
      </c>
    </row>
    <row r="25" spans="1:15" s="61" customFormat="1" ht="25.5" customHeight="1" x14ac:dyDescent="0.2">
      <c r="A25" s="17">
        <v>23</v>
      </c>
      <c r="B25" s="19" t="s">
        <v>18</v>
      </c>
      <c r="C25" s="25" t="s">
        <v>34</v>
      </c>
      <c r="D25" s="19">
        <v>573.44000000000005</v>
      </c>
      <c r="E25" s="19" t="s">
        <v>18</v>
      </c>
      <c r="F25" s="20" t="s">
        <v>18</v>
      </c>
      <c r="G25" s="21">
        <v>219</v>
      </c>
      <c r="H25" s="21">
        <v>15</v>
      </c>
      <c r="I25" s="11">
        <f t="shared" si="1"/>
        <v>14.6</v>
      </c>
      <c r="J25" s="22">
        <v>3</v>
      </c>
      <c r="K25" s="22" t="s">
        <v>18</v>
      </c>
      <c r="L25" s="19">
        <v>72194.97</v>
      </c>
      <c r="M25" s="21">
        <v>15055</v>
      </c>
      <c r="N25" s="23">
        <v>44981</v>
      </c>
      <c r="O25" s="35" t="s">
        <v>16</v>
      </c>
    </row>
    <row r="26" spans="1:15" s="61" customFormat="1" ht="25.5" customHeight="1" x14ac:dyDescent="0.2">
      <c r="A26" s="17">
        <v>24</v>
      </c>
      <c r="B26" s="22">
        <v>22</v>
      </c>
      <c r="C26" s="25" t="s">
        <v>146</v>
      </c>
      <c r="D26" s="19">
        <v>428.6</v>
      </c>
      <c r="E26" s="19">
        <v>431.1</v>
      </c>
      <c r="F26" s="20">
        <f>(D26-E26)/E26</f>
        <v>-5.7991185339828343E-3</v>
      </c>
      <c r="G26" s="21">
        <v>72</v>
      </c>
      <c r="H26" s="21">
        <v>7</v>
      </c>
      <c r="I26" s="11">
        <f t="shared" si="1"/>
        <v>10.285714285714286</v>
      </c>
      <c r="J26" s="22">
        <v>3</v>
      </c>
      <c r="K26" s="22">
        <v>4</v>
      </c>
      <c r="L26" s="19">
        <v>7786.4199999999992</v>
      </c>
      <c r="M26" s="21">
        <v>1210</v>
      </c>
      <c r="N26" s="23">
        <v>45079</v>
      </c>
      <c r="O26" s="30" t="s">
        <v>16</v>
      </c>
    </row>
    <row r="27" spans="1:15" s="61" customFormat="1" ht="25.5" customHeight="1" x14ac:dyDescent="0.2">
      <c r="A27" s="17">
        <v>25</v>
      </c>
      <c r="B27" s="22">
        <v>18</v>
      </c>
      <c r="C27" s="25" t="s">
        <v>187</v>
      </c>
      <c r="D27" s="19">
        <v>382</v>
      </c>
      <c r="E27" s="19">
        <v>742</v>
      </c>
      <c r="F27" s="20">
        <f>(D27-E27)/E27</f>
        <v>-0.48517520215633425</v>
      </c>
      <c r="G27" s="21">
        <v>167</v>
      </c>
      <c r="H27" s="20" t="s">
        <v>18</v>
      </c>
      <c r="I27" s="20" t="s">
        <v>18</v>
      </c>
      <c r="J27" s="22">
        <v>2</v>
      </c>
      <c r="K27" s="20" t="s">
        <v>18</v>
      </c>
      <c r="L27" s="19">
        <v>44595</v>
      </c>
      <c r="M27" s="21">
        <v>9821</v>
      </c>
      <c r="N27" s="23">
        <v>44694</v>
      </c>
      <c r="O27" s="30" t="s">
        <v>15</v>
      </c>
    </row>
    <row r="28" spans="1:15" s="61" customFormat="1" ht="25.5" customHeight="1" x14ac:dyDescent="0.2">
      <c r="A28" s="17">
        <v>26</v>
      </c>
      <c r="B28" s="22">
        <v>21</v>
      </c>
      <c r="C28" s="25" t="s">
        <v>142</v>
      </c>
      <c r="D28" s="19">
        <v>322.3</v>
      </c>
      <c r="E28" s="19">
        <v>444.4</v>
      </c>
      <c r="F28" s="20">
        <f>(D28-E28)/E28</f>
        <v>-0.27475247524752466</v>
      </c>
      <c r="G28" s="21">
        <v>58</v>
      </c>
      <c r="H28" s="21">
        <v>7</v>
      </c>
      <c r="I28" s="22">
        <f t="shared" ref="I28:I45" si="2">G28/H28</f>
        <v>8.2857142857142865</v>
      </c>
      <c r="J28" s="22">
        <v>2</v>
      </c>
      <c r="K28" s="22">
        <v>6</v>
      </c>
      <c r="L28" s="19">
        <v>7546.6</v>
      </c>
      <c r="M28" s="21">
        <v>1330</v>
      </c>
      <c r="N28" s="23">
        <v>45065</v>
      </c>
      <c r="O28" s="36" t="s">
        <v>40</v>
      </c>
    </row>
    <row r="29" spans="1:15" s="61" customFormat="1" ht="25.5" customHeight="1" x14ac:dyDescent="0.2">
      <c r="A29" s="17">
        <v>27</v>
      </c>
      <c r="B29" s="22" t="s">
        <v>31</v>
      </c>
      <c r="C29" s="13" t="s">
        <v>196</v>
      </c>
      <c r="D29" s="8">
        <v>251.5</v>
      </c>
      <c r="E29" s="20" t="s">
        <v>18</v>
      </c>
      <c r="F29" s="20" t="s">
        <v>18</v>
      </c>
      <c r="G29" s="10">
        <v>37</v>
      </c>
      <c r="H29" s="10">
        <v>1</v>
      </c>
      <c r="I29" s="22">
        <f t="shared" si="2"/>
        <v>37</v>
      </c>
      <c r="J29" s="11">
        <v>1</v>
      </c>
      <c r="K29" s="11">
        <v>1</v>
      </c>
      <c r="L29" s="19">
        <v>251.5</v>
      </c>
      <c r="M29" s="21">
        <v>37</v>
      </c>
      <c r="N29" s="12">
        <v>45106</v>
      </c>
      <c r="O29" s="30" t="s">
        <v>30</v>
      </c>
    </row>
    <row r="30" spans="1:15" s="61" customFormat="1" ht="25.5" customHeight="1" x14ac:dyDescent="0.2">
      <c r="A30" s="17">
        <v>28</v>
      </c>
      <c r="B30" s="19" t="s">
        <v>18</v>
      </c>
      <c r="C30" s="13" t="s">
        <v>133</v>
      </c>
      <c r="D30" s="8">
        <v>191.42</v>
      </c>
      <c r="E30" s="19" t="s">
        <v>18</v>
      </c>
      <c r="F30" s="20" t="s">
        <v>18</v>
      </c>
      <c r="G30" s="10">
        <v>55</v>
      </c>
      <c r="H30" s="10">
        <v>1</v>
      </c>
      <c r="I30" s="22">
        <f t="shared" si="2"/>
        <v>55</v>
      </c>
      <c r="J30" s="11">
        <v>1</v>
      </c>
      <c r="K30" s="22" t="s">
        <v>18</v>
      </c>
      <c r="L30" s="19">
        <v>235665.92000000001</v>
      </c>
      <c r="M30" s="21">
        <v>51014</v>
      </c>
      <c r="N30" s="12">
        <v>44400</v>
      </c>
      <c r="O30" s="31" t="s">
        <v>40</v>
      </c>
    </row>
    <row r="31" spans="1:15" s="61" customFormat="1" ht="25.5" customHeight="1" x14ac:dyDescent="0.2">
      <c r="A31" s="17">
        <v>29</v>
      </c>
      <c r="B31" s="22">
        <v>19</v>
      </c>
      <c r="C31" s="25" t="s">
        <v>147</v>
      </c>
      <c r="D31" s="19">
        <v>167.75</v>
      </c>
      <c r="E31" s="19">
        <v>652</v>
      </c>
      <c r="F31" s="20">
        <f t="shared" ref="F31:F42" si="3">(D31-E31)/E31</f>
        <v>-0.74271472392638038</v>
      </c>
      <c r="G31" s="21">
        <v>37</v>
      </c>
      <c r="H31" s="22">
        <v>4</v>
      </c>
      <c r="I31" s="22">
        <f t="shared" si="2"/>
        <v>9.25</v>
      </c>
      <c r="J31" s="21">
        <v>2</v>
      </c>
      <c r="K31" s="22">
        <v>5</v>
      </c>
      <c r="L31" s="19">
        <v>7209.4</v>
      </c>
      <c r="M31" s="21">
        <v>1744</v>
      </c>
      <c r="N31" s="23">
        <v>45072</v>
      </c>
      <c r="O31" s="35" t="s">
        <v>30</v>
      </c>
    </row>
    <row r="32" spans="1:15" s="61" customFormat="1" ht="25.5" customHeight="1" x14ac:dyDescent="0.2">
      <c r="A32" s="17">
        <v>30</v>
      </c>
      <c r="B32" s="22">
        <v>27</v>
      </c>
      <c r="C32" s="25" t="s">
        <v>156</v>
      </c>
      <c r="D32" s="19">
        <v>129.80000000000001</v>
      </c>
      <c r="E32" s="19">
        <v>256.14999999999998</v>
      </c>
      <c r="F32" s="20">
        <f t="shared" si="3"/>
        <v>-0.4932656646496193</v>
      </c>
      <c r="G32" s="21">
        <v>27</v>
      </c>
      <c r="H32" s="21">
        <v>3</v>
      </c>
      <c r="I32" s="22">
        <f t="shared" si="2"/>
        <v>9</v>
      </c>
      <c r="J32" s="22">
        <v>1</v>
      </c>
      <c r="K32" s="20" t="s">
        <v>18</v>
      </c>
      <c r="L32" s="19">
        <v>322770.74</v>
      </c>
      <c r="M32" s="21">
        <v>68927</v>
      </c>
      <c r="N32" s="23">
        <v>44771</v>
      </c>
      <c r="O32" s="35" t="s">
        <v>14</v>
      </c>
    </row>
    <row r="33" spans="1:15" s="61" customFormat="1" ht="25.5" customHeight="1" x14ac:dyDescent="0.2">
      <c r="A33" s="17">
        <v>31</v>
      </c>
      <c r="B33" s="22">
        <v>25</v>
      </c>
      <c r="C33" s="25" t="s">
        <v>127</v>
      </c>
      <c r="D33" s="19">
        <v>122.3</v>
      </c>
      <c r="E33" s="19">
        <v>324.07</v>
      </c>
      <c r="F33" s="20">
        <f t="shared" si="3"/>
        <v>-0.62261239855586747</v>
      </c>
      <c r="G33" s="21">
        <v>23</v>
      </c>
      <c r="H33" s="21">
        <v>4</v>
      </c>
      <c r="I33" s="22">
        <f t="shared" si="2"/>
        <v>5.75</v>
      </c>
      <c r="J33" s="22">
        <v>1</v>
      </c>
      <c r="K33" s="22">
        <v>7</v>
      </c>
      <c r="L33" s="19">
        <v>30808.97</v>
      </c>
      <c r="M33" s="21">
        <v>6617</v>
      </c>
      <c r="N33" s="23">
        <v>45058</v>
      </c>
      <c r="O33" s="36" t="s">
        <v>13</v>
      </c>
    </row>
    <row r="34" spans="1:15" s="61" customFormat="1" ht="25.5" customHeight="1" x14ac:dyDescent="0.2">
      <c r="A34" s="17">
        <v>32</v>
      </c>
      <c r="B34" s="22">
        <v>45</v>
      </c>
      <c r="C34" s="25" t="s">
        <v>78</v>
      </c>
      <c r="D34" s="19">
        <v>111.2</v>
      </c>
      <c r="E34" s="19">
        <v>38.700000000000003</v>
      </c>
      <c r="F34" s="20">
        <f t="shared" si="3"/>
        <v>1.8733850129198966</v>
      </c>
      <c r="G34" s="21">
        <v>20</v>
      </c>
      <c r="H34" s="21">
        <v>2</v>
      </c>
      <c r="I34" s="22">
        <f t="shared" si="2"/>
        <v>10</v>
      </c>
      <c r="J34" s="22">
        <v>2</v>
      </c>
      <c r="K34" s="22" t="s">
        <v>18</v>
      </c>
      <c r="L34" s="19">
        <v>22056</v>
      </c>
      <c r="M34" s="21">
        <v>2647</v>
      </c>
      <c r="N34" s="23">
        <v>45012</v>
      </c>
      <c r="O34" s="36" t="s">
        <v>68</v>
      </c>
    </row>
    <row r="35" spans="1:15" s="61" customFormat="1" ht="25.5" customHeight="1" x14ac:dyDescent="0.2">
      <c r="A35" s="17">
        <v>33</v>
      </c>
      <c r="B35" s="22">
        <v>48</v>
      </c>
      <c r="C35" s="25" t="s">
        <v>80</v>
      </c>
      <c r="D35" s="19">
        <v>97</v>
      </c>
      <c r="E35" s="19">
        <v>14.8</v>
      </c>
      <c r="F35" s="20">
        <f t="shared" si="3"/>
        <v>5.5540540540540544</v>
      </c>
      <c r="G35" s="21">
        <v>17</v>
      </c>
      <c r="H35" s="22">
        <v>1</v>
      </c>
      <c r="I35" s="22">
        <f t="shared" si="2"/>
        <v>17</v>
      </c>
      <c r="J35" s="22">
        <v>1</v>
      </c>
      <c r="K35" s="22" t="s">
        <v>18</v>
      </c>
      <c r="L35" s="19">
        <v>9756</v>
      </c>
      <c r="M35" s="21">
        <v>1772</v>
      </c>
      <c r="N35" s="23">
        <v>45012</v>
      </c>
      <c r="O35" s="30" t="s">
        <v>68</v>
      </c>
    </row>
    <row r="36" spans="1:15" s="61" customFormat="1" ht="25.5" customHeight="1" x14ac:dyDescent="0.2">
      <c r="A36" s="17">
        <v>34</v>
      </c>
      <c r="B36" s="22">
        <v>47</v>
      </c>
      <c r="C36" s="25" t="s">
        <v>136</v>
      </c>
      <c r="D36" s="19">
        <v>88</v>
      </c>
      <c r="E36" s="19">
        <v>16</v>
      </c>
      <c r="F36" s="20">
        <f t="shared" si="3"/>
        <v>4.5</v>
      </c>
      <c r="G36" s="21">
        <v>17</v>
      </c>
      <c r="H36" s="22">
        <v>1</v>
      </c>
      <c r="I36" s="22">
        <f t="shared" si="2"/>
        <v>17</v>
      </c>
      <c r="J36" s="22">
        <v>1</v>
      </c>
      <c r="K36" s="22">
        <v>6</v>
      </c>
      <c r="L36" s="19">
        <v>1387</v>
      </c>
      <c r="M36" s="21">
        <v>330</v>
      </c>
      <c r="N36" s="23">
        <v>45065</v>
      </c>
      <c r="O36" s="30" t="s">
        <v>68</v>
      </c>
    </row>
    <row r="37" spans="1:15" s="27" customFormat="1" ht="25.5" customHeight="1" x14ac:dyDescent="0.15">
      <c r="A37" s="17">
        <v>35</v>
      </c>
      <c r="B37" s="22">
        <v>23</v>
      </c>
      <c r="C37" s="18" t="s">
        <v>67</v>
      </c>
      <c r="D37" s="19">
        <v>63.8</v>
      </c>
      <c r="E37" s="19">
        <v>366.4</v>
      </c>
      <c r="F37" s="20">
        <f t="shared" si="3"/>
        <v>-0.82587336244541476</v>
      </c>
      <c r="G37" s="21">
        <v>9</v>
      </c>
      <c r="H37" s="22">
        <v>1</v>
      </c>
      <c r="I37" s="22">
        <f t="shared" si="2"/>
        <v>9</v>
      </c>
      <c r="J37" s="21">
        <v>1</v>
      </c>
      <c r="K37" s="22">
        <v>14</v>
      </c>
      <c r="L37" s="19">
        <v>56130</v>
      </c>
      <c r="M37" s="21">
        <v>7461</v>
      </c>
      <c r="N37" s="23">
        <v>45012</v>
      </c>
      <c r="O37" s="30" t="s">
        <v>68</v>
      </c>
    </row>
    <row r="38" spans="1:15" s="45" customFormat="1" ht="25.5" customHeight="1" x14ac:dyDescent="0.2">
      <c r="A38" s="17">
        <v>36</v>
      </c>
      <c r="B38" s="22">
        <v>35</v>
      </c>
      <c r="C38" s="18" t="s">
        <v>58</v>
      </c>
      <c r="D38" s="19">
        <v>62.8</v>
      </c>
      <c r="E38" s="19">
        <v>132.19999999999999</v>
      </c>
      <c r="F38" s="20">
        <f t="shared" si="3"/>
        <v>-0.5249621785173979</v>
      </c>
      <c r="G38" s="21">
        <v>11</v>
      </c>
      <c r="H38" s="21">
        <v>1</v>
      </c>
      <c r="I38" s="22">
        <f t="shared" si="2"/>
        <v>11</v>
      </c>
      <c r="J38" s="22">
        <v>1</v>
      </c>
      <c r="K38" s="22">
        <v>9</v>
      </c>
      <c r="L38" s="19">
        <v>10875.570000000003</v>
      </c>
      <c r="M38" s="21">
        <v>1786</v>
      </c>
      <c r="N38" s="23">
        <v>45044</v>
      </c>
      <c r="O38" s="30" t="s">
        <v>16</v>
      </c>
    </row>
    <row r="39" spans="1:15" s="61" customFormat="1" ht="25.5" customHeight="1" x14ac:dyDescent="0.2">
      <c r="A39" s="17">
        <v>37</v>
      </c>
      <c r="B39" s="22">
        <v>26</v>
      </c>
      <c r="C39" s="18" t="s">
        <v>106</v>
      </c>
      <c r="D39" s="19">
        <v>55.6</v>
      </c>
      <c r="E39" s="19">
        <v>319.8</v>
      </c>
      <c r="F39" s="20">
        <f t="shared" si="3"/>
        <v>-0.8261413383364602</v>
      </c>
      <c r="G39" s="21">
        <v>8</v>
      </c>
      <c r="H39" s="21">
        <v>1</v>
      </c>
      <c r="I39" s="22">
        <f t="shared" si="2"/>
        <v>8</v>
      </c>
      <c r="J39" s="22">
        <v>1</v>
      </c>
      <c r="K39" s="20" t="s">
        <v>18</v>
      </c>
      <c r="L39" s="19">
        <v>40974.380000000012</v>
      </c>
      <c r="M39" s="21">
        <v>6944</v>
      </c>
      <c r="N39" s="23">
        <v>44678</v>
      </c>
      <c r="O39" s="30" t="s">
        <v>16</v>
      </c>
    </row>
    <row r="40" spans="1:15" s="61" customFormat="1" ht="25.5" customHeight="1" x14ac:dyDescent="0.2">
      <c r="A40" s="17">
        <v>38</v>
      </c>
      <c r="B40" s="22">
        <v>31</v>
      </c>
      <c r="C40" s="25" t="s">
        <v>79</v>
      </c>
      <c r="D40" s="19">
        <v>55.4</v>
      </c>
      <c r="E40" s="19">
        <v>179.60000000000002</v>
      </c>
      <c r="F40" s="20">
        <f t="shared" si="3"/>
        <v>-0.69153674832962142</v>
      </c>
      <c r="G40" s="21">
        <v>15</v>
      </c>
      <c r="H40" s="21">
        <v>1</v>
      </c>
      <c r="I40" s="22">
        <f t="shared" si="2"/>
        <v>15</v>
      </c>
      <c r="J40" s="22">
        <v>1</v>
      </c>
      <c r="K40" s="22">
        <v>14</v>
      </c>
      <c r="L40" s="19">
        <v>45823</v>
      </c>
      <c r="M40" s="21">
        <v>5390</v>
      </c>
      <c r="N40" s="23">
        <v>45012</v>
      </c>
      <c r="O40" s="35" t="s">
        <v>68</v>
      </c>
    </row>
    <row r="41" spans="1:15" s="45" customFormat="1" ht="25.5" customHeight="1" x14ac:dyDescent="0.2">
      <c r="A41" s="17">
        <v>39</v>
      </c>
      <c r="B41" s="22">
        <v>36</v>
      </c>
      <c r="C41" s="25" t="s">
        <v>43</v>
      </c>
      <c r="D41" s="19">
        <v>55.4</v>
      </c>
      <c r="E41" s="19">
        <v>122</v>
      </c>
      <c r="F41" s="20">
        <f t="shared" si="3"/>
        <v>-0.54590163934426228</v>
      </c>
      <c r="G41" s="21">
        <v>12</v>
      </c>
      <c r="H41" s="21">
        <v>1</v>
      </c>
      <c r="I41" s="22">
        <f t="shared" si="2"/>
        <v>12</v>
      </c>
      <c r="J41" s="22">
        <v>1</v>
      </c>
      <c r="K41" s="20" t="s">
        <v>18</v>
      </c>
      <c r="L41" s="19">
        <v>130044.48</v>
      </c>
      <c r="M41" s="21">
        <v>20407</v>
      </c>
      <c r="N41" s="23">
        <v>44981</v>
      </c>
      <c r="O41" s="36" t="s">
        <v>17</v>
      </c>
    </row>
    <row r="42" spans="1:15" s="45" customFormat="1" ht="25.5" customHeight="1" x14ac:dyDescent="0.2">
      <c r="A42" s="17">
        <v>40</v>
      </c>
      <c r="B42" s="22">
        <v>34</v>
      </c>
      <c r="C42" s="25" t="s">
        <v>102</v>
      </c>
      <c r="D42" s="19">
        <v>51.8</v>
      </c>
      <c r="E42" s="19">
        <v>160</v>
      </c>
      <c r="F42" s="20">
        <f t="shared" si="3"/>
        <v>-0.67625000000000002</v>
      </c>
      <c r="G42" s="21">
        <v>13</v>
      </c>
      <c r="H42" s="21">
        <v>1</v>
      </c>
      <c r="I42" s="22">
        <f t="shared" si="2"/>
        <v>13</v>
      </c>
      <c r="J42" s="22">
        <v>1</v>
      </c>
      <c r="K42" s="22">
        <v>8</v>
      </c>
      <c r="L42" s="19">
        <v>3710</v>
      </c>
      <c r="M42" s="21">
        <v>658</v>
      </c>
      <c r="N42" s="23">
        <v>45051</v>
      </c>
      <c r="O42" s="35" t="s">
        <v>68</v>
      </c>
    </row>
    <row r="43" spans="1:15" s="45" customFormat="1" ht="25.5" customHeight="1" x14ac:dyDescent="0.2">
      <c r="A43" s="17">
        <v>41</v>
      </c>
      <c r="B43" s="20" t="s">
        <v>18</v>
      </c>
      <c r="C43" s="18" t="s">
        <v>161</v>
      </c>
      <c r="D43" s="19">
        <v>48</v>
      </c>
      <c r="E43" s="20" t="s">
        <v>18</v>
      </c>
      <c r="F43" s="20" t="s">
        <v>18</v>
      </c>
      <c r="G43" s="21">
        <v>7</v>
      </c>
      <c r="H43" s="22">
        <v>1</v>
      </c>
      <c r="I43" s="22">
        <f t="shared" si="2"/>
        <v>7</v>
      </c>
      <c r="J43" s="21">
        <v>1</v>
      </c>
      <c r="K43" s="22" t="s">
        <v>18</v>
      </c>
      <c r="L43" s="19">
        <v>1005233.6900000002</v>
      </c>
      <c r="M43" s="21">
        <v>144293</v>
      </c>
      <c r="N43" s="23">
        <v>44848</v>
      </c>
      <c r="O43" s="30" t="s">
        <v>162</v>
      </c>
    </row>
    <row r="44" spans="1:15" s="45" customFormat="1" ht="25.5" customHeight="1" x14ac:dyDescent="0.2">
      <c r="A44" s="17">
        <v>42</v>
      </c>
      <c r="B44" s="22">
        <v>32</v>
      </c>
      <c r="C44" s="25" t="s">
        <v>169</v>
      </c>
      <c r="D44" s="19">
        <v>30</v>
      </c>
      <c r="E44" s="19">
        <v>174.2</v>
      </c>
      <c r="F44" s="20">
        <f>(D44-E44)/E44</f>
        <v>-0.82778415614236511</v>
      </c>
      <c r="G44" s="21">
        <v>8</v>
      </c>
      <c r="H44" s="21">
        <v>3</v>
      </c>
      <c r="I44" s="22">
        <f t="shared" si="2"/>
        <v>2.6666666666666665</v>
      </c>
      <c r="J44" s="22">
        <v>1</v>
      </c>
      <c r="K44" s="22">
        <v>3</v>
      </c>
      <c r="L44" s="19">
        <v>3874.94</v>
      </c>
      <c r="M44" s="21">
        <v>592</v>
      </c>
      <c r="N44" s="23">
        <v>45086</v>
      </c>
      <c r="O44" s="35" t="s">
        <v>170</v>
      </c>
    </row>
    <row r="45" spans="1:15" s="45" customFormat="1" ht="25.5" customHeight="1" x14ac:dyDescent="0.2">
      <c r="A45" s="17">
        <v>43</v>
      </c>
      <c r="B45" s="22">
        <v>46</v>
      </c>
      <c r="C45" s="25" t="s">
        <v>130</v>
      </c>
      <c r="D45" s="19">
        <v>29</v>
      </c>
      <c r="E45" s="19">
        <v>17.5</v>
      </c>
      <c r="F45" s="20">
        <f>(D45-E45)/E45</f>
        <v>0.65714285714285714</v>
      </c>
      <c r="G45" s="21">
        <v>5</v>
      </c>
      <c r="H45" s="21">
        <v>1</v>
      </c>
      <c r="I45" s="22">
        <f t="shared" si="2"/>
        <v>5</v>
      </c>
      <c r="J45" s="22">
        <v>1</v>
      </c>
      <c r="K45" s="20" t="s">
        <v>18</v>
      </c>
      <c r="L45" s="19">
        <v>177518</v>
      </c>
      <c r="M45" s="21">
        <v>30089</v>
      </c>
      <c r="N45" s="23">
        <v>44834</v>
      </c>
      <c r="O45" s="35" t="s">
        <v>68</v>
      </c>
    </row>
    <row r="46" spans="1:15" s="45" customFormat="1" ht="25.5" customHeight="1" x14ac:dyDescent="0.2">
      <c r="A46" s="17">
        <v>44</v>
      </c>
      <c r="B46" s="22">
        <v>44</v>
      </c>
      <c r="C46" s="25" t="s">
        <v>126</v>
      </c>
      <c r="D46" s="19">
        <v>28</v>
      </c>
      <c r="E46" s="19">
        <v>43</v>
      </c>
      <c r="F46" s="20">
        <f>(D46-E46)/E46</f>
        <v>-0.34883720930232559</v>
      </c>
      <c r="G46" s="21">
        <v>4</v>
      </c>
      <c r="H46" s="22" t="s">
        <v>18</v>
      </c>
      <c r="I46" s="22" t="s">
        <v>18</v>
      </c>
      <c r="J46" s="22">
        <v>1</v>
      </c>
      <c r="K46" s="22">
        <v>7</v>
      </c>
      <c r="L46" s="19">
        <v>9387</v>
      </c>
      <c r="M46" s="21">
        <v>1564</v>
      </c>
      <c r="N46" s="23">
        <v>45058</v>
      </c>
      <c r="O46" s="36" t="s">
        <v>15</v>
      </c>
    </row>
    <row r="47" spans="1:15" s="27" customFormat="1" ht="25.5" customHeight="1" x14ac:dyDescent="0.15">
      <c r="A47" s="17">
        <v>45</v>
      </c>
      <c r="B47" s="19" t="s">
        <v>18</v>
      </c>
      <c r="C47" s="25" t="s">
        <v>197</v>
      </c>
      <c r="D47" s="19">
        <v>19.5</v>
      </c>
      <c r="E47" s="19" t="s">
        <v>18</v>
      </c>
      <c r="F47" s="20" t="s">
        <v>18</v>
      </c>
      <c r="G47" s="21">
        <v>5</v>
      </c>
      <c r="H47" s="21">
        <v>2</v>
      </c>
      <c r="I47" s="22">
        <f>G47/H47</f>
        <v>2.5</v>
      </c>
      <c r="J47" s="22">
        <v>1</v>
      </c>
      <c r="K47" s="22" t="s">
        <v>18</v>
      </c>
      <c r="L47" s="19">
        <v>44718.289999999986</v>
      </c>
      <c r="M47" s="21">
        <v>7300</v>
      </c>
      <c r="N47" s="12">
        <v>44932</v>
      </c>
      <c r="O47" s="62" t="s">
        <v>16</v>
      </c>
    </row>
    <row r="48" spans="1:15" s="45" customFormat="1" ht="25.5" customHeight="1" x14ac:dyDescent="0.2">
      <c r="A48" s="41"/>
      <c r="B48" s="67" t="s">
        <v>85</v>
      </c>
      <c r="C48" s="46" t="s">
        <v>201</v>
      </c>
      <c r="D48" s="47">
        <f>SUBTOTAL(109,Table132458791011[Pajamos 
(GBO)])</f>
        <v>238949.16000000003</v>
      </c>
      <c r="E48" s="47" t="s">
        <v>194</v>
      </c>
      <c r="F48" s="42">
        <f>(D48-E48)/E48</f>
        <v>-0.34650315741685278</v>
      </c>
      <c r="G48" s="43">
        <f>SUBTOTAL(109,Table132458791011[Žiūrovų sk. 
(ADM)])</f>
        <v>42185</v>
      </c>
      <c r="H48" s="55"/>
      <c r="I48" s="46"/>
      <c r="J48" s="51"/>
      <c r="K48" s="46"/>
      <c r="L48" s="53"/>
      <c r="M48" s="55"/>
      <c r="N48" s="60"/>
      <c r="O48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46C47-C9D1-47AA-832A-8EE1DC4C76FD}">
  <sheetPr>
    <pageSetUpPr fitToPage="1"/>
  </sheetPr>
  <dimension ref="A1:XFC51"/>
  <sheetViews>
    <sheetView topLeftCell="A19" zoomScale="60" zoomScaleNormal="60" workbookViewId="0">
      <selection activeCell="C40" sqref="C40"/>
    </sheetView>
  </sheetViews>
  <sheetFormatPr defaultColWidth="0" defaultRowHeight="11.25" zeroHeight="1" x14ac:dyDescent="0.15"/>
  <cols>
    <col min="1" max="1" width="4.7109375" style="66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184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17">
        <v>1</v>
      </c>
      <c r="B3" s="22" t="s">
        <v>31</v>
      </c>
      <c r="C3" s="25" t="s">
        <v>181</v>
      </c>
      <c r="D3" s="19">
        <v>117174.14</v>
      </c>
      <c r="E3" s="20" t="s">
        <v>18</v>
      </c>
      <c r="F3" s="20" t="s">
        <v>18</v>
      </c>
      <c r="G3" s="21">
        <v>23680</v>
      </c>
      <c r="H3" s="21">
        <v>481</v>
      </c>
      <c r="I3" s="22">
        <f>G3/H3</f>
        <v>49.230769230769234</v>
      </c>
      <c r="J3" s="22">
        <v>29</v>
      </c>
      <c r="K3" s="22">
        <v>1</v>
      </c>
      <c r="L3" s="19">
        <v>122300.87</v>
      </c>
      <c r="M3" s="21">
        <v>24773</v>
      </c>
      <c r="N3" s="23">
        <v>45093</v>
      </c>
      <c r="O3" s="30" t="s">
        <v>40</v>
      </c>
    </row>
    <row r="4" spans="1:18" s="24" customFormat="1" ht="25.9" customHeight="1" x14ac:dyDescent="0.2">
      <c r="A4" s="17">
        <v>2</v>
      </c>
      <c r="B4" s="22">
        <v>1</v>
      </c>
      <c r="C4" s="25" t="s">
        <v>151</v>
      </c>
      <c r="D4" s="19">
        <v>58990.720000000001</v>
      </c>
      <c r="E4" s="19">
        <v>69638.83</v>
      </c>
      <c r="F4" s="20">
        <f>(D4-E4)/E4</f>
        <v>-0.15290478027847396</v>
      </c>
      <c r="G4" s="21">
        <v>10332</v>
      </c>
      <c r="H4" s="21">
        <v>228</v>
      </c>
      <c r="I4" s="22">
        <f t="shared" ref="I4:I14" si="0">G4/H4</f>
        <v>45.315789473684212</v>
      </c>
      <c r="J4" s="22">
        <v>17</v>
      </c>
      <c r="K4" s="22">
        <v>3</v>
      </c>
      <c r="L4" s="19">
        <v>230301.01</v>
      </c>
      <c r="M4" s="21">
        <v>38488</v>
      </c>
      <c r="N4" s="23">
        <v>45079</v>
      </c>
      <c r="O4" s="36" t="s">
        <v>12</v>
      </c>
    </row>
    <row r="5" spans="1:18" s="24" customFormat="1" ht="25.9" customHeight="1" x14ac:dyDescent="0.2">
      <c r="A5" s="17">
        <v>3</v>
      </c>
      <c r="B5" s="22">
        <v>2</v>
      </c>
      <c r="C5" s="25" t="s">
        <v>173</v>
      </c>
      <c r="D5" s="19">
        <v>39268.050000000003</v>
      </c>
      <c r="E5" s="19">
        <v>64280.99</v>
      </c>
      <c r="F5" s="20">
        <f>(D5-E5)/E5</f>
        <v>-0.38911877368410158</v>
      </c>
      <c r="G5" s="21">
        <v>6625</v>
      </c>
      <c r="H5" s="21">
        <v>198</v>
      </c>
      <c r="I5" s="22">
        <f t="shared" si="0"/>
        <v>33.459595959595958</v>
      </c>
      <c r="J5" s="22">
        <v>20</v>
      </c>
      <c r="K5" s="22">
        <v>2</v>
      </c>
      <c r="L5" s="19">
        <v>108482.93</v>
      </c>
      <c r="M5" s="21">
        <v>16293</v>
      </c>
      <c r="N5" s="23">
        <v>45086</v>
      </c>
      <c r="O5" s="30" t="s">
        <v>180</v>
      </c>
      <c r="R5" s="17"/>
    </row>
    <row r="6" spans="1:18" s="24" customFormat="1" ht="25.9" customHeight="1" x14ac:dyDescent="0.2">
      <c r="A6" s="17">
        <v>4</v>
      </c>
      <c r="B6" s="22" t="s">
        <v>31</v>
      </c>
      <c r="C6" s="25" t="s">
        <v>178</v>
      </c>
      <c r="D6" s="19">
        <v>35216.730000000003</v>
      </c>
      <c r="E6" s="20" t="s">
        <v>18</v>
      </c>
      <c r="F6" s="20" t="s">
        <v>18</v>
      </c>
      <c r="G6" s="21">
        <v>5365</v>
      </c>
      <c r="H6" s="21">
        <v>243</v>
      </c>
      <c r="I6" s="22">
        <f t="shared" si="0"/>
        <v>22.078189300411523</v>
      </c>
      <c r="J6" s="22">
        <v>15</v>
      </c>
      <c r="K6" s="22">
        <v>1</v>
      </c>
      <c r="L6" s="19">
        <v>41393.07</v>
      </c>
      <c r="M6" s="21">
        <v>6322</v>
      </c>
      <c r="N6" s="23">
        <v>45093</v>
      </c>
      <c r="O6" s="35" t="s">
        <v>14</v>
      </c>
      <c r="R6" s="17"/>
    </row>
    <row r="7" spans="1:18" s="24" customFormat="1" ht="25.9" customHeight="1" x14ac:dyDescent="0.2">
      <c r="A7" s="17">
        <v>5</v>
      </c>
      <c r="B7" s="22">
        <v>3</v>
      </c>
      <c r="C7" s="25" t="s">
        <v>132</v>
      </c>
      <c r="D7" s="19">
        <v>21150.16</v>
      </c>
      <c r="E7" s="19">
        <v>21345.599999999999</v>
      </c>
      <c r="F7" s="20">
        <f>(D7-E7)/E7</f>
        <v>-9.1559853084475819E-3</v>
      </c>
      <c r="G7" s="21">
        <v>3639</v>
      </c>
      <c r="H7" s="21">
        <v>104</v>
      </c>
      <c r="I7" s="22">
        <f t="shared" si="0"/>
        <v>34.990384615384613</v>
      </c>
      <c r="J7" s="22">
        <v>9</v>
      </c>
      <c r="K7" s="22">
        <v>5</v>
      </c>
      <c r="L7" s="19">
        <v>329724.03999999998</v>
      </c>
      <c r="M7" s="21">
        <v>45716</v>
      </c>
      <c r="N7" s="23">
        <v>45065</v>
      </c>
      <c r="O7" s="30" t="s">
        <v>179</v>
      </c>
      <c r="R7" s="17"/>
    </row>
    <row r="8" spans="1:18" s="24" customFormat="1" ht="25.9" customHeight="1" x14ac:dyDescent="0.2">
      <c r="A8" s="17">
        <v>6</v>
      </c>
      <c r="B8" s="22">
        <v>7</v>
      </c>
      <c r="C8" s="25" t="s">
        <v>171</v>
      </c>
      <c r="D8" s="19">
        <v>15951.73</v>
      </c>
      <c r="E8" s="19">
        <v>13676.82</v>
      </c>
      <c r="F8" s="20">
        <f>(D8-E8)/E8</f>
        <v>0.16633325582993708</v>
      </c>
      <c r="G8" s="21">
        <v>2755</v>
      </c>
      <c r="H8" s="21">
        <v>57</v>
      </c>
      <c r="I8" s="22">
        <f t="shared" si="0"/>
        <v>48.333333333333336</v>
      </c>
      <c r="J8" s="22">
        <v>8</v>
      </c>
      <c r="K8" s="22">
        <v>3</v>
      </c>
      <c r="L8" s="19">
        <v>52320.42</v>
      </c>
      <c r="M8" s="21">
        <v>8380</v>
      </c>
      <c r="N8" s="23">
        <v>45079</v>
      </c>
      <c r="O8" s="30" t="s">
        <v>40</v>
      </c>
      <c r="R8" s="17"/>
    </row>
    <row r="9" spans="1:18" s="24" customFormat="1" ht="25.5" customHeight="1" x14ac:dyDescent="0.2">
      <c r="A9" s="17">
        <v>7</v>
      </c>
      <c r="B9" s="22">
        <v>4</v>
      </c>
      <c r="C9" s="25" t="s">
        <v>174</v>
      </c>
      <c r="D9" s="19">
        <v>13408.55</v>
      </c>
      <c r="E9" s="19">
        <v>20199.78</v>
      </c>
      <c r="F9" s="20">
        <f>(D9-E9)/E9</f>
        <v>-0.33620316656914084</v>
      </c>
      <c r="G9" s="21">
        <v>2288</v>
      </c>
      <c r="H9" s="21">
        <v>84</v>
      </c>
      <c r="I9" s="22">
        <f t="shared" si="0"/>
        <v>27.238095238095237</v>
      </c>
      <c r="J9" s="22">
        <v>9</v>
      </c>
      <c r="K9" s="22">
        <v>2</v>
      </c>
      <c r="L9" s="19">
        <v>34434</v>
      </c>
      <c r="M9" s="21">
        <v>5612</v>
      </c>
      <c r="N9" s="23">
        <v>45086</v>
      </c>
      <c r="O9" s="30" t="s">
        <v>179</v>
      </c>
      <c r="R9" s="17"/>
    </row>
    <row r="10" spans="1:18" s="24" customFormat="1" ht="25.9" customHeight="1" x14ac:dyDescent="0.2">
      <c r="A10" s="17">
        <v>8</v>
      </c>
      <c r="B10" s="22">
        <v>5</v>
      </c>
      <c r="C10" s="18" t="s">
        <v>143</v>
      </c>
      <c r="D10" s="19">
        <v>13119.73</v>
      </c>
      <c r="E10" s="19">
        <v>15824.64</v>
      </c>
      <c r="F10" s="20">
        <f>(D10-E10)/E10</f>
        <v>-0.17093027076761302</v>
      </c>
      <c r="G10" s="21">
        <v>2514</v>
      </c>
      <c r="H10" s="21">
        <v>81</v>
      </c>
      <c r="I10" s="22">
        <f t="shared" si="0"/>
        <v>31.037037037037038</v>
      </c>
      <c r="J10" s="22">
        <v>11</v>
      </c>
      <c r="K10" s="22">
        <v>4</v>
      </c>
      <c r="L10" s="19">
        <v>75927.009999999995</v>
      </c>
      <c r="M10" s="21">
        <v>14387</v>
      </c>
      <c r="N10" s="23">
        <v>45072</v>
      </c>
      <c r="O10" s="30" t="s">
        <v>40</v>
      </c>
      <c r="R10" s="17"/>
    </row>
    <row r="11" spans="1:18" s="24" customFormat="1" ht="25.9" customHeight="1" x14ac:dyDescent="0.2">
      <c r="A11" s="17">
        <v>9</v>
      </c>
      <c r="B11" s="22">
        <v>6</v>
      </c>
      <c r="C11" s="18" t="s">
        <v>11</v>
      </c>
      <c r="D11" s="19">
        <v>11579.13</v>
      </c>
      <c r="E11" s="19">
        <v>15234.5</v>
      </c>
      <c r="F11" s="20">
        <f>(D11-E11)/E11</f>
        <v>-0.23994026715678235</v>
      </c>
      <c r="G11" s="21">
        <v>2396</v>
      </c>
      <c r="H11" s="21">
        <v>93</v>
      </c>
      <c r="I11" s="22">
        <f t="shared" si="0"/>
        <v>25.763440860215052</v>
      </c>
      <c r="J11" s="22">
        <v>9</v>
      </c>
      <c r="K11" s="22">
        <v>11</v>
      </c>
      <c r="L11" s="19">
        <v>570707.99</v>
      </c>
      <c r="M11" s="21">
        <v>104679</v>
      </c>
      <c r="N11" s="23">
        <v>45023</v>
      </c>
      <c r="O11" s="30" t="s">
        <v>179</v>
      </c>
      <c r="R11" s="17"/>
    </row>
    <row r="12" spans="1:18" s="24" customFormat="1" ht="25.9" customHeight="1" x14ac:dyDescent="0.2">
      <c r="A12" s="17">
        <v>10</v>
      </c>
      <c r="B12" s="22" t="s">
        <v>57</v>
      </c>
      <c r="C12" s="13" t="s">
        <v>188</v>
      </c>
      <c r="D12" s="8">
        <v>9692.57</v>
      </c>
      <c r="E12" s="20" t="s">
        <v>18</v>
      </c>
      <c r="F12" s="20" t="s">
        <v>18</v>
      </c>
      <c r="G12" s="10">
        <v>1088</v>
      </c>
      <c r="H12" s="10">
        <v>9</v>
      </c>
      <c r="I12" s="22">
        <f t="shared" si="0"/>
        <v>120.88888888888889</v>
      </c>
      <c r="J12" s="11">
        <v>8</v>
      </c>
      <c r="K12" s="11">
        <v>0</v>
      </c>
      <c r="L12" s="19">
        <v>9692.57</v>
      </c>
      <c r="M12" s="21">
        <v>1088</v>
      </c>
      <c r="N12" s="12" t="s">
        <v>59</v>
      </c>
      <c r="O12" s="62" t="s">
        <v>12</v>
      </c>
      <c r="R12" s="17"/>
    </row>
    <row r="13" spans="1:18" s="24" customFormat="1" ht="25.9" customHeight="1" x14ac:dyDescent="0.2">
      <c r="A13" s="17">
        <v>11</v>
      </c>
      <c r="B13" s="22">
        <v>8</v>
      </c>
      <c r="C13" s="25" t="s">
        <v>97</v>
      </c>
      <c r="D13" s="19">
        <v>9185.2000000000007</v>
      </c>
      <c r="E13" s="19">
        <v>9988.76</v>
      </c>
      <c r="F13" s="20">
        <f>(D13-E13)/E13</f>
        <v>-8.0446421778078508E-2</v>
      </c>
      <c r="G13" s="21">
        <v>1602</v>
      </c>
      <c r="H13" s="21">
        <v>52</v>
      </c>
      <c r="I13" s="22">
        <f t="shared" si="0"/>
        <v>30.807692307692307</v>
      </c>
      <c r="J13" s="22">
        <v>4</v>
      </c>
      <c r="K13" s="22">
        <v>7</v>
      </c>
      <c r="L13" s="19">
        <v>272391.5</v>
      </c>
      <c r="M13" s="21">
        <v>38448</v>
      </c>
      <c r="N13" s="23">
        <v>45051</v>
      </c>
      <c r="O13" s="36" t="s">
        <v>40</v>
      </c>
      <c r="R13" s="17"/>
    </row>
    <row r="14" spans="1:18" s="24" customFormat="1" ht="25.9" customHeight="1" x14ac:dyDescent="0.2">
      <c r="A14" s="17">
        <v>12</v>
      </c>
      <c r="B14" s="11" t="s">
        <v>31</v>
      </c>
      <c r="C14" s="25" t="s">
        <v>189</v>
      </c>
      <c r="D14" s="19">
        <v>7983.8</v>
      </c>
      <c r="E14" s="19" t="s">
        <v>18</v>
      </c>
      <c r="F14" s="20" t="s">
        <v>18</v>
      </c>
      <c r="G14" s="21">
        <v>1477</v>
      </c>
      <c r="H14" s="22">
        <v>99</v>
      </c>
      <c r="I14" s="22">
        <f t="shared" si="0"/>
        <v>14.919191919191919</v>
      </c>
      <c r="J14" s="21">
        <v>16</v>
      </c>
      <c r="K14" s="22">
        <v>1</v>
      </c>
      <c r="L14" s="19">
        <v>7983.8</v>
      </c>
      <c r="M14" s="21">
        <v>1477</v>
      </c>
      <c r="N14" s="23">
        <v>45093</v>
      </c>
      <c r="O14" s="30" t="s">
        <v>13</v>
      </c>
      <c r="R14" s="17"/>
    </row>
    <row r="15" spans="1:18" s="24" customFormat="1" ht="25.9" customHeight="1" x14ac:dyDescent="0.2">
      <c r="A15" s="17">
        <v>13</v>
      </c>
      <c r="B15" s="20" t="s">
        <v>18</v>
      </c>
      <c r="C15" s="13" t="s">
        <v>186</v>
      </c>
      <c r="D15" s="8">
        <v>1902</v>
      </c>
      <c r="E15" s="20" t="s">
        <v>18</v>
      </c>
      <c r="F15" s="20" t="s">
        <v>18</v>
      </c>
      <c r="G15" s="10">
        <v>847</v>
      </c>
      <c r="H15" s="20" t="s">
        <v>18</v>
      </c>
      <c r="I15" s="20" t="s">
        <v>18</v>
      </c>
      <c r="J15" s="11">
        <v>2</v>
      </c>
      <c r="K15" s="20" t="s">
        <v>18</v>
      </c>
      <c r="L15" s="19">
        <v>42733</v>
      </c>
      <c r="M15" s="21">
        <v>9432</v>
      </c>
      <c r="N15" s="12">
        <v>44680</v>
      </c>
      <c r="O15" s="30" t="s">
        <v>15</v>
      </c>
      <c r="R15" s="17"/>
    </row>
    <row r="16" spans="1:18" s="24" customFormat="1" ht="25.9" customHeight="1" x14ac:dyDescent="0.2">
      <c r="A16" s="17">
        <v>14</v>
      </c>
      <c r="B16" s="22">
        <v>12</v>
      </c>
      <c r="C16" s="18" t="s">
        <v>50</v>
      </c>
      <c r="D16" s="19">
        <v>1874.1</v>
      </c>
      <c r="E16" s="19">
        <v>3447.59</v>
      </c>
      <c r="F16" s="20">
        <f>(D16-E16)/E16</f>
        <v>-0.45640287853254019</v>
      </c>
      <c r="G16" s="21">
        <v>429</v>
      </c>
      <c r="H16" s="21">
        <v>30</v>
      </c>
      <c r="I16" s="22">
        <f>G16/H16</f>
        <v>14.3</v>
      </c>
      <c r="J16" s="22">
        <v>6</v>
      </c>
      <c r="K16" s="22">
        <v>9</v>
      </c>
      <c r="L16" s="19">
        <v>244933.1</v>
      </c>
      <c r="M16" s="21">
        <v>48777</v>
      </c>
      <c r="N16" s="23">
        <v>45037</v>
      </c>
      <c r="O16" s="30" t="s">
        <v>51</v>
      </c>
      <c r="R16" s="17"/>
    </row>
    <row r="17" spans="1:18" s="24" customFormat="1" ht="25.9" customHeight="1" x14ac:dyDescent="0.2">
      <c r="A17" s="17">
        <v>15</v>
      </c>
      <c r="B17" s="22">
        <v>28</v>
      </c>
      <c r="C17" s="25" t="s">
        <v>36</v>
      </c>
      <c r="D17" s="19">
        <v>1037.7</v>
      </c>
      <c r="E17" s="19">
        <v>421.5</v>
      </c>
      <c r="F17" s="20">
        <f>(D17-E17)/E17</f>
        <v>1.4619217081850535</v>
      </c>
      <c r="G17" s="21">
        <v>162</v>
      </c>
      <c r="H17" s="21">
        <v>14</v>
      </c>
      <c r="I17" s="22">
        <f t="shared" ref="I17:I19" si="1">G17/H17</f>
        <v>11.571428571428571</v>
      </c>
      <c r="J17" s="22">
        <v>2</v>
      </c>
      <c r="K17" s="22">
        <v>16</v>
      </c>
      <c r="L17" s="19">
        <v>236080.33000000005</v>
      </c>
      <c r="M17" s="21">
        <v>36973</v>
      </c>
      <c r="N17" s="23">
        <v>44988</v>
      </c>
      <c r="O17" s="36" t="s">
        <v>39</v>
      </c>
      <c r="R17" s="17"/>
    </row>
    <row r="18" spans="1:18" s="27" customFormat="1" ht="25.9" customHeight="1" x14ac:dyDescent="0.15">
      <c r="A18" s="17">
        <v>16</v>
      </c>
      <c r="B18" s="20" t="s">
        <v>18</v>
      </c>
      <c r="C18" s="25" t="s">
        <v>190</v>
      </c>
      <c r="D18" s="19">
        <v>751.2</v>
      </c>
      <c r="E18" s="19" t="s">
        <v>18</v>
      </c>
      <c r="F18" s="20" t="s">
        <v>18</v>
      </c>
      <c r="G18" s="21">
        <v>333</v>
      </c>
      <c r="H18" s="22">
        <v>15</v>
      </c>
      <c r="I18" s="22">
        <f t="shared" si="1"/>
        <v>22.2</v>
      </c>
      <c r="J18" s="21">
        <v>2</v>
      </c>
      <c r="K18" s="20" t="s">
        <v>18</v>
      </c>
      <c r="L18" s="19">
        <v>101287.83</v>
      </c>
      <c r="M18" s="21">
        <v>21354</v>
      </c>
      <c r="N18" s="23">
        <v>44603</v>
      </c>
      <c r="O18" s="30" t="s">
        <v>13</v>
      </c>
    </row>
    <row r="19" spans="1:18" s="27" customFormat="1" ht="25.9" customHeight="1" x14ac:dyDescent="0.15">
      <c r="A19" s="17">
        <v>17</v>
      </c>
      <c r="B19" s="22">
        <v>13</v>
      </c>
      <c r="C19" s="18" t="s">
        <v>90</v>
      </c>
      <c r="D19" s="19">
        <v>748.49</v>
      </c>
      <c r="E19" s="19">
        <v>3037.09</v>
      </c>
      <c r="F19" s="20">
        <f>(D19-E19)/E19</f>
        <v>-0.75355027345254844</v>
      </c>
      <c r="G19" s="21">
        <v>190</v>
      </c>
      <c r="H19" s="21">
        <v>15</v>
      </c>
      <c r="I19" s="22">
        <f t="shared" si="1"/>
        <v>12.666666666666666</v>
      </c>
      <c r="J19" s="22">
        <v>3</v>
      </c>
      <c r="K19" s="22">
        <v>8</v>
      </c>
      <c r="L19" s="19">
        <v>42844.169999999991</v>
      </c>
      <c r="M19" s="21">
        <v>8626</v>
      </c>
      <c r="N19" s="23">
        <v>45044</v>
      </c>
      <c r="O19" s="30" t="s">
        <v>16</v>
      </c>
    </row>
    <row r="20" spans="1:18" s="27" customFormat="1" ht="25.9" customHeight="1" x14ac:dyDescent="0.15">
      <c r="A20" s="17">
        <v>18</v>
      </c>
      <c r="B20" s="20" t="s">
        <v>18</v>
      </c>
      <c r="C20" s="13" t="s">
        <v>187</v>
      </c>
      <c r="D20" s="8">
        <v>742</v>
      </c>
      <c r="E20" s="20" t="s">
        <v>18</v>
      </c>
      <c r="F20" s="20" t="s">
        <v>18</v>
      </c>
      <c r="G20" s="10">
        <v>336</v>
      </c>
      <c r="H20" s="20" t="s">
        <v>18</v>
      </c>
      <c r="I20" s="20" t="s">
        <v>18</v>
      </c>
      <c r="J20" s="11">
        <v>2</v>
      </c>
      <c r="K20" s="20" t="s">
        <v>18</v>
      </c>
      <c r="L20" s="19">
        <v>44213</v>
      </c>
      <c r="M20" s="21">
        <v>9654</v>
      </c>
      <c r="N20" s="12">
        <v>44694</v>
      </c>
      <c r="O20" s="30" t="s">
        <v>15</v>
      </c>
    </row>
    <row r="21" spans="1:18" s="27" customFormat="1" ht="25.9" customHeight="1" x14ac:dyDescent="0.15">
      <c r="A21" s="17">
        <v>19</v>
      </c>
      <c r="B21" s="22">
        <v>15</v>
      </c>
      <c r="C21" s="25" t="s">
        <v>147</v>
      </c>
      <c r="D21" s="19">
        <v>652</v>
      </c>
      <c r="E21" s="19">
        <v>1933.38</v>
      </c>
      <c r="F21" s="20">
        <f>(D21-E21)/E21</f>
        <v>-0.66276676080232544</v>
      </c>
      <c r="G21" s="21">
        <v>154</v>
      </c>
      <c r="H21" s="22">
        <v>13</v>
      </c>
      <c r="I21" s="22">
        <f>G21/H21</f>
        <v>11.846153846153847</v>
      </c>
      <c r="J21" s="21">
        <v>3</v>
      </c>
      <c r="K21" s="22">
        <v>4</v>
      </c>
      <c r="L21" s="19">
        <v>6981.65</v>
      </c>
      <c r="M21" s="21">
        <v>1681</v>
      </c>
      <c r="N21" s="23">
        <v>45072</v>
      </c>
      <c r="O21" s="35" t="s">
        <v>30</v>
      </c>
    </row>
    <row r="22" spans="1:18" s="27" customFormat="1" ht="25.9" customHeight="1" x14ac:dyDescent="0.15">
      <c r="A22" s="17">
        <v>20</v>
      </c>
      <c r="B22" s="20" t="s">
        <v>18</v>
      </c>
      <c r="C22" s="25" t="s">
        <v>191</v>
      </c>
      <c r="D22" s="19">
        <v>528.5</v>
      </c>
      <c r="E22" s="19" t="s">
        <v>18</v>
      </c>
      <c r="F22" s="20" t="s">
        <v>18</v>
      </c>
      <c r="G22" s="21">
        <v>205</v>
      </c>
      <c r="H22" s="22">
        <v>12</v>
      </c>
      <c r="I22" s="22">
        <f t="shared" ref="I22:I36" si="2">G22/H22</f>
        <v>17.083333333333332</v>
      </c>
      <c r="J22" s="21">
        <v>2</v>
      </c>
      <c r="K22" s="20" t="s">
        <v>18</v>
      </c>
      <c r="L22" s="19">
        <v>17558.900000000001</v>
      </c>
      <c r="M22" s="21">
        <v>3710</v>
      </c>
      <c r="N22" s="23">
        <v>44645</v>
      </c>
      <c r="O22" s="30" t="s">
        <v>13</v>
      </c>
    </row>
    <row r="23" spans="1:18" s="27" customFormat="1" ht="25.5" customHeight="1" x14ac:dyDescent="0.15">
      <c r="A23" s="17">
        <v>21</v>
      </c>
      <c r="B23" s="22">
        <v>19</v>
      </c>
      <c r="C23" s="25" t="s">
        <v>142</v>
      </c>
      <c r="D23" s="19">
        <v>444.4</v>
      </c>
      <c r="E23" s="19">
        <v>1103.55</v>
      </c>
      <c r="F23" s="20">
        <f t="shared" ref="F23:F30" si="3">(D23-E23)/E23</f>
        <v>-0.59729962394091796</v>
      </c>
      <c r="G23" s="21">
        <v>74</v>
      </c>
      <c r="H23" s="21">
        <v>9</v>
      </c>
      <c r="I23" s="22">
        <f t="shared" si="2"/>
        <v>8.2222222222222214</v>
      </c>
      <c r="J23" s="22">
        <v>2</v>
      </c>
      <c r="K23" s="22">
        <v>5</v>
      </c>
      <c r="L23" s="19">
        <v>7224.3</v>
      </c>
      <c r="M23" s="21">
        <v>1272</v>
      </c>
      <c r="N23" s="23">
        <v>45065</v>
      </c>
      <c r="O23" s="36" t="s">
        <v>40</v>
      </c>
    </row>
    <row r="24" spans="1:18" s="61" customFormat="1" ht="25.9" customHeight="1" x14ac:dyDescent="0.2">
      <c r="A24" s="17">
        <v>22</v>
      </c>
      <c r="B24" s="22">
        <v>18</v>
      </c>
      <c r="C24" s="25" t="s">
        <v>146</v>
      </c>
      <c r="D24" s="19">
        <v>431.1</v>
      </c>
      <c r="E24" s="19">
        <v>1157.4000000000001</v>
      </c>
      <c r="F24" s="20">
        <f t="shared" si="3"/>
        <v>-0.6275272161741835</v>
      </c>
      <c r="G24" s="21">
        <v>62</v>
      </c>
      <c r="H24" s="21">
        <v>6</v>
      </c>
      <c r="I24" s="22">
        <f t="shared" si="2"/>
        <v>10.333333333333334</v>
      </c>
      <c r="J24" s="22">
        <v>2</v>
      </c>
      <c r="K24" s="22">
        <v>3</v>
      </c>
      <c r="L24" s="19">
        <v>7357.82</v>
      </c>
      <c r="M24" s="21">
        <v>1138</v>
      </c>
      <c r="N24" s="23">
        <v>45079</v>
      </c>
      <c r="O24" s="30" t="s">
        <v>16</v>
      </c>
    </row>
    <row r="25" spans="1:18" s="61" customFormat="1" ht="25.9" customHeight="1" x14ac:dyDescent="0.2">
      <c r="A25" s="17">
        <v>23</v>
      </c>
      <c r="B25" s="22">
        <v>37</v>
      </c>
      <c r="C25" s="18" t="s">
        <v>67</v>
      </c>
      <c r="D25" s="19">
        <v>366.4</v>
      </c>
      <c r="E25" s="19">
        <v>140.4</v>
      </c>
      <c r="F25" s="20">
        <f t="shared" si="3"/>
        <v>1.6096866096866094</v>
      </c>
      <c r="G25" s="21">
        <v>60</v>
      </c>
      <c r="H25" s="21">
        <v>2</v>
      </c>
      <c r="I25" s="22">
        <f t="shared" si="2"/>
        <v>30</v>
      </c>
      <c r="J25" s="22">
        <v>2</v>
      </c>
      <c r="K25" s="22">
        <v>13</v>
      </c>
      <c r="L25" s="19">
        <v>56066</v>
      </c>
      <c r="M25" s="21">
        <v>7452</v>
      </c>
      <c r="N25" s="23">
        <v>45012</v>
      </c>
      <c r="O25" s="30" t="s">
        <v>68</v>
      </c>
    </row>
    <row r="26" spans="1:18" s="61" customFormat="1" ht="25.5" customHeight="1" x14ac:dyDescent="0.2">
      <c r="A26" s="17">
        <v>24</v>
      </c>
      <c r="B26" s="22">
        <v>29</v>
      </c>
      <c r="C26" s="25" t="s">
        <v>66</v>
      </c>
      <c r="D26" s="28">
        <v>337.7</v>
      </c>
      <c r="E26" s="28">
        <v>264.3</v>
      </c>
      <c r="F26" s="20">
        <f t="shared" si="3"/>
        <v>0.27771471812334458</v>
      </c>
      <c r="G26" s="21">
        <v>69</v>
      </c>
      <c r="H26" s="21">
        <v>2</v>
      </c>
      <c r="I26" s="22">
        <f t="shared" si="2"/>
        <v>34.5</v>
      </c>
      <c r="J26" s="22">
        <v>2</v>
      </c>
      <c r="K26" s="22">
        <v>8</v>
      </c>
      <c r="L26" s="19">
        <v>16339.87</v>
      </c>
      <c r="M26" s="21">
        <v>2611</v>
      </c>
      <c r="N26" s="23">
        <v>45047</v>
      </c>
      <c r="O26" s="30" t="s">
        <v>179</v>
      </c>
    </row>
    <row r="27" spans="1:18" s="61" customFormat="1" ht="25.5" customHeight="1" x14ac:dyDescent="0.2">
      <c r="A27" s="17">
        <v>25</v>
      </c>
      <c r="B27" s="22">
        <v>14</v>
      </c>
      <c r="C27" s="25" t="s">
        <v>127</v>
      </c>
      <c r="D27" s="19">
        <v>324.07</v>
      </c>
      <c r="E27" s="19">
        <v>2118.87</v>
      </c>
      <c r="F27" s="20">
        <f t="shared" si="3"/>
        <v>-0.84705527002600445</v>
      </c>
      <c r="G27" s="21">
        <v>83</v>
      </c>
      <c r="H27" s="21">
        <v>12</v>
      </c>
      <c r="I27" s="22">
        <f t="shared" si="2"/>
        <v>6.916666666666667</v>
      </c>
      <c r="J27" s="22">
        <v>3</v>
      </c>
      <c r="K27" s="22">
        <v>6</v>
      </c>
      <c r="L27" s="19">
        <v>30686.67</v>
      </c>
      <c r="M27" s="21">
        <v>6594</v>
      </c>
      <c r="N27" s="23">
        <v>45058</v>
      </c>
      <c r="O27" s="36" t="s">
        <v>13</v>
      </c>
    </row>
    <row r="28" spans="1:18" s="61" customFormat="1" ht="25.5" customHeight="1" x14ac:dyDescent="0.2">
      <c r="A28" s="17">
        <v>26</v>
      </c>
      <c r="B28" s="22">
        <v>38</v>
      </c>
      <c r="C28" s="18" t="s">
        <v>106</v>
      </c>
      <c r="D28" s="19">
        <v>319.8</v>
      </c>
      <c r="E28" s="19">
        <v>60.9</v>
      </c>
      <c r="F28" s="20">
        <f t="shared" si="3"/>
        <v>4.251231527093597</v>
      </c>
      <c r="G28" s="21">
        <v>48</v>
      </c>
      <c r="H28" s="21">
        <v>2</v>
      </c>
      <c r="I28" s="22">
        <f t="shared" si="2"/>
        <v>24</v>
      </c>
      <c r="J28" s="22">
        <v>1</v>
      </c>
      <c r="K28" s="20" t="s">
        <v>18</v>
      </c>
      <c r="L28" s="19">
        <v>40918.780000000013</v>
      </c>
      <c r="M28" s="21">
        <v>6936</v>
      </c>
      <c r="N28" s="23">
        <v>44678</v>
      </c>
      <c r="O28" s="30" t="s">
        <v>16</v>
      </c>
    </row>
    <row r="29" spans="1:18" s="61" customFormat="1" ht="25.5" customHeight="1" x14ac:dyDescent="0.2">
      <c r="A29" s="17">
        <v>27</v>
      </c>
      <c r="B29" s="22">
        <v>23</v>
      </c>
      <c r="C29" s="25" t="s">
        <v>156</v>
      </c>
      <c r="D29" s="19">
        <v>256.14999999999998</v>
      </c>
      <c r="E29" s="19">
        <v>726.98</v>
      </c>
      <c r="F29" s="20">
        <f t="shared" si="3"/>
        <v>-0.64765192990178555</v>
      </c>
      <c r="G29" s="21">
        <v>71</v>
      </c>
      <c r="H29" s="21">
        <v>3</v>
      </c>
      <c r="I29" s="22">
        <f t="shared" si="2"/>
        <v>23.666666666666668</v>
      </c>
      <c r="J29" s="22">
        <v>1</v>
      </c>
      <c r="K29" s="20" t="s">
        <v>18</v>
      </c>
      <c r="L29" s="19">
        <v>322640.94</v>
      </c>
      <c r="M29" s="21">
        <v>68900</v>
      </c>
      <c r="N29" s="23">
        <v>44771</v>
      </c>
      <c r="O29" s="35" t="s">
        <v>14</v>
      </c>
    </row>
    <row r="30" spans="1:18" s="61" customFormat="1" ht="25.5" customHeight="1" x14ac:dyDescent="0.2">
      <c r="A30" s="17">
        <v>28</v>
      </c>
      <c r="B30" s="22">
        <v>20</v>
      </c>
      <c r="C30" s="25" t="s">
        <v>140</v>
      </c>
      <c r="D30" s="28">
        <v>245.95</v>
      </c>
      <c r="E30" s="19">
        <v>1090.52</v>
      </c>
      <c r="F30" s="20">
        <f t="shared" si="3"/>
        <v>-0.77446539265671421</v>
      </c>
      <c r="G30" s="29">
        <v>61</v>
      </c>
      <c r="H30" s="21">
        <v>6</v>
      </c>
      <c r="I30" s="22">
        <f t="shared" si="2"/>
        <v>10.166666666666666</v>
      </c>
      <c r="J30" s="22">
        <v>3</v>
      </c>
      <c r="K30" s="22">
        <v>4</v>
      </c>
      <c r="L30" s="28">
        <v>18592.11</v>
      </c>
      <c r="M30" s="29">
        <v>3171</v>
      </c>
      <c r="N30" s="23">
        <v>45072</v>
      </c>
      <c r="O30" s="36" t="s">
        <v>13</v>
      </c>
    </row>
    <row r="31" spans="1:18" s="61" customFormat="1" ht="25.5" customHeight="1" x14ac:dyDescent="0.2">
      <c r="A31" s="17">
        <v>29</v>
      </c>
      <c r="B31" s="20" t="s">
        <v>18</v>
      </c>
      <c r="C31" s="25" t="s">
        <v>168</v>
      </c>
      <c r="D31" s="19">
        <v>244.99</v>
      </c>
      <c r="E31" s="20" t="s">
        <v>18</v>
      </c>
      <c r="F31" s="20" t="s">
        <v>18</v>
      </c>
      <c r="G31" s="21">
        <v>72</v>
      </c>
      <c r="H31" s="21">
        <v>2</v>
      </c>
      <c r="I31" s="22">
        <f t="shared" si="2"/>
        <v>36</v>
      </c>
      <c r="J31" s="22">
        <v>2</v>
      </c>
      <c r="K31" s="20" t="s">
        <v>18</v>
      </c>
      <c r="L31" s="19">
        <v>167505.12</v>
      </c>
      <c r="M31" s="21">
        <v>34240</v>
      </c>
      <c r="N31" s="23">
        <v>44925</v>
      </c>
      <c r="O31" s="35" t="s">
        <v>16</v>
      </c>
    </row>
    <row r="32" spans="1:18" s="61" customFormat="1" ht="25.5" customHeight="1" x14ac:dyDescent="0.2">
      <c r="A32" s="17">
        <v>30</v>
      </c>
      <c r="B32" s="22">
        <v>17</v>
      </c>
      <c r="C32" s="25" t="s">
        <v>182</v>
      </c>
      <c r="D32" s="19">
        <v>223.6</v>
      </c>
      <c r="E32" s="19">
        <v>1169.8900000000001</v>
      </c>
      <c r="F32" s="20">
        <f t="shared" ref="F32:F37" si="4">(D32-E32)/E32</f>
        <v>-0.80887091948815704</v>
      </c>
      <c r="G32" s="21">
        <v>56</v>
      </c>
      <c r="H32" s="21">
        <v>3</v>
      </c>
      <c r="I32" s="22">
        <f t="shared" si="2"/>
        <v>18.666666666666668</v>
      </c>
      <c r="J32" s="22">
        <v>1</v>
      </c>
      <c r="K32" s="20" t="s">
        <v>18</v>
      </c>
      <c r="L32" s="19">
        <v>185755.2</v>
      </c>
      <c r="M32" s="21">
        <v>36978</v>
      </c>
      <c r="N32" s="23">
        <v>44568</v>
      </c>
      <c r="O32" s="30" t="s">
        <v>180</v>
      </c>
    </row>
    <row r="33" spans="1:15" s="61" customFormat="1" ht="25.5" customHeight="1" x14ac:dyDescent="0.2">
      <c r="A33" s="17">
        <v>31</v>
      </c>
      <c r="B33" s="22">
        <v>46</v>
      </c>
      <c r="C33" s="25" t="s">
        <v>79</v>
      </c>
      <c r="D33" s="19">
        <v>179.60000000000002</v>
      </c>
      <c r="E33" s="19">
        <v>15</v>
      </c>
      <c r="F33" s="20">
        <f t="shared" si="4"/>
        <v>10.973333333333334</v>
      </c>
      <c r="G33" s="21">
        <v>26</v>
      </c>
      <c r="H33" s="21">
        <v>2</v>
      </c>
      <c r="I33" s="22">
        <f t="shared" si="2"/>
        <v>13</v>
      </c>
      <c r="J33" s="22">
        <v>1</v>
      </c>
      <c r="K33" s="22">
        <v>13</v>
      </c>
      <c r="L33" s="19">
        <v>45768</v>
      </c>
      <c r="M33" s="21">
        <v>5375</v>
      </c>
      <c r="N33" s="23">
        <v>45012</v>
      </c>
      <c r="O33" s="35" t="s">
        <v>68</v>
      </c>
    </row>
    <row r="34" spans="1:15" s="61" customFormat="1" ht="25.5" customHeight="1" x14ac:dyDescent="0.2">
      <c r="A34" s="17">
        <v>32</v>
      </c>
      <c r="B34" s="22">
        <v>11</v>
      </c>
      <c r="C34" s="25" t="s">
        <v>169</v>
      </c>
      <c r="D34" s="19">
        <v>174.2</v>
      </c>
      <c r="E34" s="19">
        <v>3522.94</v>
      </c>
      <c r="F34" s="20">
        <f t="shared" si="4"/>
        <v>-0.9505526634004553</v>
      </c>
      <c r="G34" s="21">
        <v>24</v>
      </c>
      <c r="H34" s="21">
        <v>6</v>
      </c>
      <c r="I34" s="22">
        <f t="shared" si="2"/>
        <v>4</v>
      </c>
      <c r="J34" s="22">
        <v>3</v>
      </c>
      <c r="K34" s="22">
        <v>2</v>
      </c>
      <c r="L34" s="19">
        <v>3844.94</v>
      </c>
      <c r="M34" s="21">
        <v>584</v>
      </c>
      <c r="N34" s="23">
        <v>45086</v>
      </c>
      <c r="O34" s="35" t="s">
        <v>170</v>
      </c>
    </row>
    <row r="35" spans="1:15" s="61" customFormat="1" ht="25.5" customHeight="1" x14ac:dyDescent="0.2">
      <c r="A35" s="17">
        <v>33</v>
      </c>
      <c r="B35" s="22">
        <v>48</v>
      </c>
      <c r="C35" s="25" t="s">
        <v>110</v>
      </c>
      <c r="D35" s="19">
        <v>161</v>
      </c>
      <c r="E35" s="19">
        <v>11</v>
      </c>
      <c r="F35" s="20">
        <f t="shared" si="4"/>
        <v>13.636363636363637</v>
      </c>
      <c r="G35" s="21">
        <v>29</v>
      </c>
      <c r="H35" s="21">
        <v>1</v>
      </c>
      <c r="I35" s="22">
        <f t="shared" si="2"/>
        <v>29</v>
      </c>
      <c r="J35" s="22">
        <v>1</v>
      </c>
      <c r="K35" s="22">
        <v>7</v>
      </c>
      <c r="L35" s="19">
        <v>1193.8</v>
      </c>
      <c r="M35" s="21">
        <v>222</v>
      </c>
      <c r="N35" s="23">
        <v>45052</v>
      </c>
      <c r="O35" s="30" t="s">
        <v>30</v>
      </c>
    </row>
    <row r="36" spans="1:15" s="61" customFormat="1" ht="25.5" customHeight="1" x14ac:dyDescent="0.2">
      <c r="A36" s="17">
        <v>34</v>
      </c>
      <c r="B36" s="22">
        <v>43</v>
      </c>
      <c r="C36" s="25" t="s">
        <v>102</v>
      </c>
      <c r="D36" s="19">
        <v>160</v>
      </c>
      <c r="E36" s="19">
        <v>35.1</v>
      </c>
      <c r="F36" s="20">
        <f t="shared" si="4"/>
        <v>3.5584045584045585</v>
      </c>
      <c r="G36" s="21">
        <v>30</v>
      </c>
      <c r="H36" s="21">
        <v>1</v>
      </c>
      <c r="I36" s="22">
        <f t="shared" si="2"/>
        <v>30</v>
      </c>
      <c r="J36" s="22">
        <v>1</v>
      </c>
      <c r="K36" s="22">
        <v>7</v>
      </c>
      <c r="L36" s="19">
        <v>3658</v>
      </c>
      <c r="M36" s="21">
        <v>645</v>
      </c>
      <c r="N36" s="23">
        <v>45051</v>
      </c>
      <c r="O36" s="35" t="s">
        <v>68</v>
      </c>
    </row>
    <row r="37" spans="1:15" s="61" customFormat="1" ht="25.5" customHeight="1" x14ac:dyDescent="0.2">
      <c r="A37" s="17">
        <v>35</v>
      </c>
      <c r="B37" s="22">
        <v>36</v>
      </c>
      <c r="C37" s="18" t="s">
        <v>58</v>
      </c>
      <c r="D37" s="19">
        <v>132.19999999999999</v>
      </c>
      <c r="E37" s="19">
        <v>144.30000000000001</v>
      </c>
      <c r="F37" s="20">
        <f t="shared" si="4"/>
        <v>-8.3853083853084001E-2</v>
      </c>
      <c r="G37" s="21">
        <v>28</v>
      </c>
      <c r="H37" s="21">
        <v>3</v>
      </c>
      <c r="I37" s="22">
        <f t="shared" ref="I37:I45" si="5">G37/H37</f>
        <v>9.3333333333333339</v>
      </c>
      <c r="J37" s="22">
        <v>1</v>
      </c>
      <c r="K37" s="22">
        <v>8</v>
      </c>
      <c r="L37" s="19">
        <v>10812.770000000004</v>
      </c>
      <c r="M37" s="21">
        <v>1775</v>
      </c>
      <c r="N37" s="23">
        <v>45044</v>
      </c>
      <c r="O37" s="30" t="s">
        <v>16</v>
      </c>
    </row>
    <row r="38" spans="1:15" s="45" customFormat="1" ht="25.5" customHeight="1" x14ac:dyDescent="0.2">
      <c r="A38" s="17">
        <v>36</v>
      </c>
      <c r="B38" s="19" t="s">
        <v>18</v>
      </c>
      <c r="C38" s="25" t="s">
        <v>43</v>
      </c>
      <c r="D38" s="19">
        <v>122</v>
      </c>
      <c r="E38" s="19" t="s">
        <v>18</v>
      </c>
      <c r="F38" s="20" t="s">
        <v>18</v>
      </c>
      <c r="G38" s="21">
        <v>17</v>
      </c>
      <c r="H38" s="21">
        <v>1</v>
      </c>
      <c r="I38" s="22">
        <f t="shared" si="5"/>
        <v>17</v>
      </c>
      <c r="J38" s="22">
        <v>1</v>
      </c>
      <c r="K38" s="20" t="s">
        <v>18</v>
      </c>
      <c r="L38" s="19">
        <v>129989.08</v>
      </c>
      <c r="M38" s="21">
        <v>20395</v>
      </c>
      <c r="N38" s="23">
        <v>44981</v>
      </c>
      <c r="O38" s="36" t="s">
        <v>17</v>
      </c>
    </row>
    <row r="39" spans="1:15" s="45" customFormat="1" ht="25.5" customHeight="1" x14ac:dyDescent="0.2">
      <c r="A39" s="17">
        <v>37</v>
      </c>
      <c r="B39" s="17" t="s">
        <v>18</v>
      </c>
      <c r="C39" s="25" t="s">
        <v>193</v>
      </c>
      <c r="D39" s="19">
        <v>80</v>
      </c>
      <c r="E39" s="19" t="s">
        <v>18</v>
      </c>
      <c r="F39" s="20" t="s">
        <v>18</v>
      </c>
      <c r="G39" s="21">
        <v>16</v>
      </c>
      <c r="H39" s="22">
        <v>1</v>
      </c>
      <c r="I39" s="22">
        <f t="shared" si="5"/>
        <v>16</v>
      </c>
      <c r="J39" s="22">
        <v>1</v>
      </c>
      <c r="K39" s="17" t="s">
        <v>18</v>
      </c>
      <c r="L39" s="19">
        <v>929</v>
      </c>
      <c r="M39" s="21">
        <v>307</v>
      </c>
      <c r="N39" s="23">
        <v>44007</v>
      </c>
      <c r="O39" s="30" t="s">
        <v>68</v>
      </c>
    </row>
    <row r="40" spans="1:15" s="45" customFormat="1" ht="25.5" customHeight="1" x14ac:dyDescent="0.2">
      <c r="A40" s="17">
        <v>38</v>
      </c>
      <c r="B40" s="19" t="s">
        <v>18</v>
      </c>
      <c r="C40" s="25" t="s">
        <v>75</v>
      </c>
      <c r="D40" s="19">
        <v>66.599999999999994</v>
      </c>
      <c r="E40" s="19" t="s">
        <v>18</v>
      </c>
      <c r="F40" s="20" t="s">
        <v>18</v>
      </c>
      <c r="G40" s="21">
        <v>10</v>
      </c>
      <c r="H40" s="21">
        <v>1</v>
      </c>
      <c r="I40" s="22">
        <f t="shared" si="5"/>
        <v>10</v>
      </c>
      <c r="J40" s="22">
        <v>1</v>
      </c>
      <c r="K40" s="22" t="s">
        <v>18</v>
      </c>
      <c r="L40" s="19">
        <v>9463</v>
      </c>
      <c r="M40" s="21">
        <v>1646</v>
      </c>
      <c r="N40" s="23">
        <v>45012</v>
      </c>
      <c r="O40" s="36" t="s">
        <v>68</v>
      </c>
    </row>
    <row r="41" spans="1:15" s="45" customFormat="1" ht="25.5" customHeight="1" x14ac:dyDescent="0.2">
      <c r="A41" s="17">
        <v>39</v>
      </c>
      <c r="B41" s="17" t="s">
        <v>18</v>
      </c>
      <c r="C41" s="25" t="s">
        <v>76</v>
      </c>
      <c r="D41" s="19">
        <v>66</v>
      </c>
      <c r="E41" s="19" t="s">
        <v>18</v>
      </c>
      <c r="F41" s="20" t="s">
        <v>18</v>
      </c>
      <c r="G41" s="21">
        <v>14</v>
      </c>
      <c r="H41" s="22">
        <v>3</v>
      </c>
      <c r="I41" s="22">
        <f t="shared" si="5"/>
        <v>4.666666666666667</v>
      </c>
      <c r="J41" s="22">
        <v>1</v>
      </c>
      <c r="K41" s="17" t="s">
        <v>18</v>
      </c>
      <c r="L41" s="19">
        <v>19102</v>
      </c>
      <c r="M41" s="21">
        <v>2164</v>
      </c>
      <c r="N41" s="23">
        <v>45012</v>
      </c>
      <c r="O41" s="30" t="s">
        <v>68</v>
      </c>
    </row>
    <row r="42" spans="1:15" s="45" customFormat="1" ht="25.5" customHeight="1" x14ac:dyDescent="0.2">
      <c r="A42" s="17">
        <v>40</v>
      </c>
      <c r="B42" s="17" t="s">
        <v>18</v>
      </c>
      <c r="C42" s="25" t="s">
        <v>69</v>
      </c>
      <c r="D42" s="19">
        <v>65</v>
      </c>
      <c r="E42" s="19" t="s">
        <v>18</v>
      </c>
      <c r="F42" s="20" t="s">
        <v>18</v>
      </c>
      <c r="G42" s="21">
        <v>14</v>
      </c>
      <c r="H42" s="17">
        <v>1</v>
      </c>
      <c r="I42" s="22">
        <f t="shared" si="5"/>
        <v>14</v>
      </c>
      <c r="J42" s="17">
        <v>1</v>
      </c>
      <c r="K42" s="17" t="s">
        <v>18</v>
      </c>
      <c r="L42" s="19">
        <v>180</v>
      </c>
      <c r="M42" s="21">
        <v>38</v>
      </c>
      <c r="N42" s="23">
        <v>45012</v>
      </c>
      <c r="O42" s="36" t="s">
        <v>68</v>
      </c>
    </row>
    <row r="43" spans="1:15" s="45" customFormat="1" ht="25.5" customHeight="1" x14ac:dyDescent="0.2">
      <c r="A43" s="17">
        <v>41</v>
      </c>
      <c r="B43" s="20" t="s">
        <v>18</v>
      </c>
      <c r="C43" s="13" t="s">
        <v>192</v>
      </c>
      <c r="D43" s="8">
        <v>58</v>
      </c>
      <c r="E43" s="19" t="s">
        <v>18</v>
      </c>
      <c r="F43" s="20" t="s">
        <v>18</v>
      </c>
      <c r="G43" s="10">
        <v>13</v>
      </c>
      <c r="H43" s="10">
        <v>1</v>
      </c>
      <c r="I43" s="22">
        <f t="shared" si="5"/>
        <v>13</v>
      </c>
      <c r="J43" s="11">
        <v>1</v>
      </c>
      <c r="K43" s="20" t="s">
        <v>18</v>
      </c>
      <c r="L43" s="19">
        <v>103986.3</v>
      </c>
      <c r="M43" s="21">
        <v>16145</v>
      </c>
      <c r="N43" s="12">
        <v>44869</v>
      </c>
      <c r="O43" s="30" t="s">
        <v>13</v>
      </c>
    </row>
    <row r="44" spans="1:15" s="45" customFormat="1" ht="25.5" customHeight="1" x14ac:dyDescent="0.2">
      <c r="A44" s="17">
        <v>42</v>
      </c>
      <c r="B44" s="22">
        <v>31</v>
      </c>
      <c r="C44" s="18" t="s">
        <v>37</v>
      </c>
      <c r="D44" s="19">
        <v>51.8</v>
      </c>
      <c r="E44" s="19">
        <v>230.5</v>
      </c>
      <c r="F44" s="20">
        <f>(D44-E44)/E44</f>
        <v>-0.7752711496746203</v>
      </c>
      <c r="G44" s="21">
        <v>8</v>
      </c>
      <c r="H44" s="21">
        <v>1</v>
      </c>
      <c r="I44" s="22">
        <f t="shared" si="5"/>
        <v>8</v>
      </c>
      <c r="J44" s="22">
        <v>1</v>
      </c>
      <c r="K44" s="22">
        <v>18</v>
      </c>
      <c r="L44" s="19">
        <v>278562.03999999998</v>
      </c>
      <c r="M44" s="21">
        <v>46833</v>
      </c>
      <c r="N44" s="23">
        <v>44973</v>
      </c>
      <c r="O44" s="30" t="s">
        <v>13</v>
      </c>
    </row>
    <row r="45" spans="1:15" s="45" customFormat="1" ht="25.5" customHeight="1" x14ac:dyDescent="0.2">
      <c r="A45" s="17">
        <v>43</v>
      </c>
      <c r="B45" s="22">
        <v>40</v>
      </c>
      <c r="C45" s="25" t="s">
        <v>23</v>
      </c>
      <c r="D45" s="19">
        <v>49.7</v>
      </c>
      <c r="E45" s="19">
        <v>44.2</v>
      </c>
      <c r="F45" s="20">
        <f>(D45-E45)/E45</f>
        <v>0.12443438914027148</v>
      </c>
      <c r="G45" s="21">
        <v>8</v>
      </c>
      <c r="H45" s="21">
        <v>1</v>
      </c>
      <c r="I45" s="22">
        <f t="shared" si="5"/>
        <v>8</v>
      </c>
      <c r="J45" s="22">
        <v>1</v>
      </c>
      <c r="K45" s="22">
        <v>10</v>
      </c>
      <c r="L45" s="19">
        <v>35746.54</v>
      </c>
      <c r="M45" s="21">
        <v>5613</v>
      </c>
      <c r="N45" s="23">
        <v>45030</v>
      </c>
      <c r="O45" s="36" t="s">
        <v>12</v>
      </c>
    </row>
    <row r="46" spans="1:15" s="45" customFormat="1" ht="25.5" customHeight="1" x14ac:dyDescent="0.2">
      <c r="A46" s="17">
        <v>44</v>
      </c>
      <c r="B46" s="22">
        <v>30</v>
      </c>
      <c r="C46" s="25" t="s">
        <v>126</v>
      </c>
      <c r="D46" s="19">
        <v>43</v>
      </c>
      <c r="E46" s="19">
        <v>256</v>
      </c>
      <c r="F46" s="20">
        <f>(D46-E46)/E46</f>
        <v>-0.83203125</v>
      </c>
      <c r="G46" s="21">
        <v>6</v>
      </c>
      <c r="H46" s="22" t="s">
        <v>18</v>
      </c>
      <c r="I46" s="22" t="s">
        <v>18</v>
      </c>
      <c r="J46" s="22">
        <v>2</v>
      </c>
      <c r="K46" s="22">
        <v>6</v>
      </c>
      <c r="L46" s="19">
        <v>9359</v>
      </c>
      <c r="M46" s="21">
        <v>1560</v>
      </c>
      <c r="N46" s="23">
        <v>45058</v>
      </c>
      <c r="O46" s="36" t="s">
        <v>15</v>
      </c>
    </row>
    <row r="47" spans="1:15" s="45" customFormat="1" ht="25.5" customHeight="1" x14ac:dyDescent="0.2">
      <c r="A47" s="17">
        <v>45</v>
      </c>
      <c r="B47" s="19" t="s">
        <v>18</v>
      </c>
      <c r="C47" s="25" t="s">
        <v>78</v>
      </c>
      <c r="D47" s="19">
        <v>38.700000000000003</v>
      </c>
      <c r="E47" s="19" t="s">
        <v>18</v>
      </c>
      <c r="F47" s="20" t="s">
        <v>18</v>
      </c>
      <c r="G47" s="21">
        <v>6</v>
      </c>
      <c r="H47" s="21">
        <v>1</v>
      </c>
      <c r="I47" s="11">
        <f>G47/H47</f>
        <v>6</v>
      </c>
      <c r="J47" s="22">
        <v>1</v>
      </c>
      <c r="K47" s="20" t="s">
        <v>18</v>
      </c>
      <c r="L47" s="19">
        <v>21945</v>
      </c>
      <c r="M47" s="21">
        <v>2627</v>
      </c>
      <c r="N47" s="23">
        <v>45012</v>
      </c>
      <c r="O47" s="36" t="s">
        <v>68</v>
      </c>
    </row>
    <row r="48" spans="1:15" s="61" customFormat="1" ht="25.5" customHeight="1" x14ac:dyDescent="0.2">
      <c r="A48" s="17">
        <v>46</v>
      </c>
      <c r="B48" s="22">
        <v>35</v>
      </c>
      <c r="C48" s="25" t="s">
        <v>130</v>
      </c>
      <c r="D48" s="19">
        <v>17.5</v>
      </c>
      <c r="E48" s="19">
        <v>153.5</v>
      </c>
      <c r="F48" s="20">
        <f>(D48-E48)/E48</f>
        <v>-0.88599348534201949</v>
      </c>
      <c r="G48" s="21">
        <v>7</v>
      </c>
      <c r="H48" s="21">
        <v>1</v>
      </c>
      <c r="I48" s="11">
        <f t="shared" ref="I48:I50" si="6">G48/H48</f>
        <v>7</v>
      </c>
      <c r="J48" s="22">
        <v>1</v>
      </c>
      <c r="K48" s="20" t="s">
        <v>18</v>
      </c>
      <c r="L48" s="19">
        <v>177489</v>
      </c>
      <c r="M48" s="21">
        <v>30084</v>
      </c>
      <c r="N48" s="23">
        <v>44834</v>
      </c>
      <c r="O48" s="35" t="s">
        <v>68</v>
      </c>
    </row>
    <row r="49" spans="1:15" s="45" customFormat="1" ht="25.5" customHeight="1" x14ac:dyDescent="0.2">
      <c r="A49" s="17">
        <v>47</v>
      </c>
      <c r="B49" s="22">
        <v>41</v>
      </c>
      <c r="C49" s="25" t="s">
        <v>136</v>
      </c>
      <c r="D49" s="19">
        <v>16</v>
      </c>
      <c r="E49" s="19">
        <v>40</v>
      </c>
      <c r="F49" s="20">
        <f>(D49-E49)/E49</f>
        <v>-0.6</v>
      </c>
      <c r="G49" s="21">
        <v>4</v>
      </c>
      <c r="H49" s="21">
        <v>2</v>
      </c>
      <c r="I49" s="11">
        <f t="shared" si="6"/>
        <v>2</v>
      </c>
      <c r="J49" s="22">
        <v>1</v>
      </c>
      <c r="K49" s="22">
        <v>5</v>
      </c>
      <c r="L49" s="19">
        <v>1299</v>
      </c>
      <c r="M49" s="21">
        <v>313</v>
      </c>
      <c r="N49" s="23">
        <v>45065</v>
      </c>
      <c r="O49" s="35" t="s">
        <v>68</v>
      </c>
    </row>
    <row r="50" spans="1:15" s="45" customFormat="1" ht="25.5" customHeight="1" x14ac:dyDescent="0.2">
      <c r="A50" s="17">
        <v>48</v>
      </c>
      <c r="B50" s="22">
        <v>26</v>
      </c>
      <c r="C50" s="25" t="s">
        <v>80</v>
      </c>
      <c r="D50" s="19">
        <v>14.8</v>
      </c>
      <c r="E50" s="19">
        <v>498</v>
      </c>
      <c r="F50" s="20">
        <f>(D50-E50)/E50</f>
        <v>-0.97028112449799198</v>
      </c>
      <c r="G50" s="21">
        <v>2</v>
      </c>
      <c r="H50" s="21">
        <v>1</v>
      </c>
      <c r="I50" s="11">
        <f t="shared" si="6"/>
        <v>2</v>
      </c>
      <c r="J50" s="22">
        <v>1</v>
      </c>
      <c r="K50" s="22" t="s">
        <v>18</v>
      </c>
      <c r="L50" s="19">
        <v>9659</v>
      </c>
      <c r="M50" s="21">
        <v>1755</v>
      </c>
      <c r="N50" s="23">
        <v>45012</v>
      </c>
      <c r="O50" s="35" t="s">
        <v>68</v>
      </c>
    </row>
    <row r="51" spans="1:15" s="45" customFormat="1" ht="25.5" customHeight="1" x14ac:dyDescent="0.2">
      <c r="A51" s="41" t="s">
        <v>85</v>
      </c>
      <c r="B51" s="41" t="s">
        <v>85</v>
      </c>
      <c r="C51" s="46" t="s">
        <v>183</v>
      </c>
      <c r="D51" s="47">
        <f>SUBTOTAL(109,Table1324587910[Pajamos 
(GBO)])</f>
        <v>365646.75999999995</v>
      </c>
      <c r="E51" s="47" t="s">
        <v>185</v>
      </c>
      <c r="F51" s="42">
        <f>(D51-E51)/E51</f>
        <v>0.36195998822964098</v>
      </c>
      <c r="G51" s="43">
        <f>SUBTOTAL(109,Table1324587910[Žiūrovų sk. 
(ADM)])</f>
        <v>67335</v>
      </c>
      <c r="H51" s="55"/>
      <c r="I51" s="46"/>
      <c r="J51" s="51"/>
      <c r="K51" s="46"/>
      <c r="L51" s="53"/>
      <c r="M51" s="55"/>
      <c r="N51" s="60"/>
      <c r="O51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1B2A-FDC1-4CBC-BE0E-794D40378604}">
  <sheetPr>
    <pageSetUpPr fitToPage="1"/>
  </sheetPr>
  <dimension ref="A1:XFC51"/>
  <sheetViews>
    <sheetView topLeftCell="A12" zoomScale="60" zoomScaleNormal="60" workbookViewId="0">
      <selection activeCell="N27" sqref="N27:O27"/>
    </sheetView>
  </sheetViews>
  <sheetFormatPr defaultColWidth="0" defaultRowHeight="11.25" zeroHeight="1" x14ac:dyDescent="0.15"/>
  <cols>
    <col min="1" max="1" width="4.7109375" style="66" customWidth="1"/>
    <col min="2" max="2" width="4.7109375" style="65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6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5" customHeight="1" x14ac:dyDescent="0.2">
      <c r="A3" s="17">
        <v>1</v>
      </c>
      <c r="B3" s="17">
        <v>1</v>
      </c>
      <c r="C3" s="25" t="s">
        <v>151</v>
      </c>
      <c r="D3" s="19">
        <v>69638.83</v>
      </c>
      <c r="E3" s="19">
        <v>88443.99</v>
      </c>
      <c r="F3" s="20">
        <f>(D3-E3)/E3</f>
        <v>-0.21262224827260737</v>
      </c>
      <c r="G3" s="21">
        <v>11454</v>
      </c>
      <c r="H3" s="21">
        <v>287</v>
      </c>
      <c r="I3" s="22">
        <f t="shared" ref="I3:I23" si="0">G3/H3</f>
        <v>39.909407665505228</v>
      </c>
      <c r="J3" s="22">
        <v>17</v>
      </c>
      <c r="K3" s="22">
        <v>2</v>
      </c>
      <c r="L3" s="19">
        <v>171294.31</v>
      </c>
      <c r="M3" s="21">
        <v>28153</v>
      </c>
      <c r="N3" s="23">
        <v>45079</v>
      </c>
      <c r="O3" s="36" t="s">
        <v>12</v>
      </c>
    </row>
    <row r="4" spans="1:18" s="24" customFormat="1" ht="25.9" customHeight="1" x14ac:dyDescent="0.2">
      <c r="A4" s="17">
        <v>2</v>
      </c>
      <c r="B4" s="17" t="s">
        <v>31</v>
      </c>
      <c r="C4" s="25" t="s">
        <v>173</v>
      </c>
      <c r="D4" s="19">
        <v>64280.99</v>
      </c>
      <c r="E4" s="20" t="s">
        <v>18</v>
      </c>
      <c r="F4" s="20" t="s">
        <v>18</v>
      </c>
      <c r="G4" s="21">
        <v>8995</v>
      </c>
      <c r="H4" s="21">
        <v>385</v>
      </c>
      <c r="I4" s="22">
        <f t="shared" si="0"/>
        <v>23.363636363636363</v>
      </c>
      <c r="J4" s="22">
        <v>24</v>
      </c>
      <c r="K4" s="22">
        <v>1</v>
      </c>
      <c r="L4" s="19">
        <v>69214.880000000005</v>
      </c>
      <c r="M4" s="21">
        <v>9668</v>
      </c>
      <c r="N4" s="23">
        <v>45086</v>
      </c>
      <c r="O4" s="30" t="s">
        <v>180</v>
      </c>
    </row>
    <row r="5" spans="1:18" s="24" customFormat="1" ht="25.9" customHeight="1" x14ac:dyDescent="0.2">
      <c r="A5" s="17">
        <v>3</v>
      </c>
      <c r="B5" s="17">
        <v>2</v>
      </c>
      <c r="C5" s="25" t="s">
        <v>132</v>
      </c>
      <c r="D5" s="19">
        <v>21345.599999999999</v>
      </c>
      <c r="E5" s="19">
        <v>50546.74</v>
      </c>
      <c r="F5" s="20">
        <f>(D5-E5)/E5</f>
        <v>-0.57770570367149299</v>
      </c>
      <c r="G5" s="21">
        <v>3215</v>
      </c>
      <c r="H5" s="21">
        <v>147</v>
      </c>
      <c r="I5" s="22">
        <f t="shared" si="0"/>
        <v>21.870748299319729</v>
      </c>
      <c r="J5" s="22">
        <v>11</v>
      </c>
      <c r="K5" s="22">
        <v>4</v>
      </c>
      <c r="L5" s="19">
        <v>308573.88</v>
      </c>
      <c r="M5" s="21">
        <v>42077</v>
      </c>
      <c r="N5" s="23">
        <v>45065</v>
      </c>
      <c r="O5" s="30" t="s">
        <v>179</v>
      </c>
      <c r="R5" s="17"/>
    </row>
    <row r="6" spans="1:18" s="24" customFormat="1" ht="25.9" customHeight="1" x14ac:dyDescent="0.2">
      <c r="A6" s="17">
        <v>4</v>
      </c>
      <c r="B6" s="17" t="s">
        <v>31</v>
      </c>
      <c r="C6" s="25" t="s">
        <v>174</v>
      </c>
      <c r="D6" s="19">
        <v>20199.78</v>
      </c>
      <c r="E6" s="20" t="s">
        <v>18</v>
      </c>
      <c r="F6" s="20" t="s">
        <v>18</v>
      </c>
      <c r="G6" s="21">
        <v>3190</v>
      </c>
      <c r="H6" s="21">
        <v>184</v>
      </c>
      <c r="I6" s="22">
        <f t="shared" si="0"/>
        <v>17.336956521739129</v>
      </c>
      <c r="J6" s="22">
        <v>18</v>
      </c>
      <c r="K6" s="22">
        <v>1</v>
      </c>
      <c r="L6" s="19">
        <v>21025.45</v>
      </c>
      <c r="M6" s="21">
        <v>3324</v>
      </c>
      <c r="N6" s="23">
        <v>45086</v>
      </c>
      <c r="O6" s="30" t="s">
        <v>179</v>
      </c>
      <c r="R6" s="17"/>
    </row>
    <row r="7" spans="1:18" s="24" customFormat="1" ht="25.9" customHeight="1" x14ac:dyDescent="0.2">
      <c r="A7" s="17">
        <v>5</v>
      </c>
      <c r="B7" s="17">
        <v>3</v>
      </c>
      <c r="C7" s="18" t="s">
        <v>143</v>
      </c>
      <c r="D7" s="19">
        <v>15824.64</v>
      </c>
      <c r="E7" s="19">
        <v>22770.080000000002</v>
      </c>
      <c r="F7" s="20">
        <f>(D7-E7)/E7</f>
        <v>-0.30502483961409016</v>
      </c>
      <c r="G7" s="21">
        <v>2956</v>
      </c>
      <c r="H7" s="21">
        <v>123</v>
      </c>
      <c r="I7" s="22">
        <f t="shared" si="0"/>
        <v>24.032520325203251</v>
      </c>
      <c r="J7" s="22">
        <v>11</v>
      </c>
      <c r="K7" s="22">
        <v>3</v>
      </c>
      <c r="L7" s="19">
        <v>62807.28</v>
      </c>
      <c r="M7" s="21">
        <v>11873</v>
      </c>
      <c r="N7" s="23">
        <v>45072</v>
      </c>
      <c r="O7" s="30" t="s">
        <v>40</v>
      </c>
      <c r="R7" s="17"/>
    </row>
    <row r="8" spans="1:18" s="24" customFormat="1" ht="25.9" customHeight="1" x14ac:dyDescent="0.2">
      <c r="A8" s="17">
        <v>6</v>
      </c>
      <c r="B8" s="17">
        <v>5</v>
      </c>
      <c r="C8" s="18" t="s">
        <v>11</v>
      </c>
      <c r="D8" s="19">
        <v>15234.5</v>
      </c>
      <c r="E8" s="19">
        <v>20166.810000000001</v>
      </c>
      <c r="F8" s="20">
        <f>(D8-E8)/E8</f>
        <v>-0.24457561706586223</v>
      </c>
      <c r="G8" s="21">
        <v>3082</v>
      </c>
      <c r="H8" s="21">
        <v>138</v>
      </c>
      <c r="I8" s="22">
        <f t="shared" si="0"/>
        <v>22.333333333333332</v>
      </c>
      <c r="J8" s="22">
        <v>12</v>
      </c>
      <c r="K8" s="22">
        <v>10</v>
      </c>
      <c r="L8" s="19">
        <v>559128.86</v>
      </c>
      <c r="M8" s="21">
        <v>102283</v>
      </c>
      <c r="N8" s="23">
        <v>45023</v>
      </c>
      <c r="O8" s="30" t="s">
        <v>179</v>
      </c>
      <c r="R8" s="17"/>
    </row>
    <row r="9" spans="1:18" s="24" customFormat="1" ht="25.9" customHeight="1" x14ac:dyDescent="0.2">
      <c r="A9" s="17">
        <v>7</v>
      </c>
      <c r="B9" s="17">
        <v>4</v>
      </c>
      <c r="C9" s="25" t="s">
        <v>171</v>
      </c>
      <c r="D9" s="19">
        <v>13676.82</v>
      </c>
      <c r="E9" s="19">
        <v>22691.87</v>
      </c>
      <c r="F9" s="20">
        <f>(D9-E9)/E9</f>
        <v>-0.39728105264132041</v>
      </c>
      <c r="G9" s="21">
        <v>2002</v>
      </c>
      <c r="H9" s="21">
        <v>71</v>
      </c>
      <c r="I9" s="22">
        <f t="shared" si="0"/>
        <v>28.197183098591548</v>
      </c>
      <c r="J9" s="22">
        <v>11</v>
      </c>
      <c r="K9" s="22">
        <v>2</v>
      </c>
      <c r="L9" s="19">
        <v>36368.69</v>
      </c>
      <c r="M9" s="21">
        <v>5625</v>
      </c>
      <c r="N9" s="23">
        <v>45079</v>
      </c>
      <c r="O9" s="30" t="s">
        <v>40</v>
      </c>
      <c r="R9" s="17"/>
    </row>
    <row r="10" spans="1:18" s="24" customFormat="1" ht="25.9" customHeight="1" x14ac:dyDescent="0.2">
      <c r="A10" s="17">
        <v>8</v>
      </c>
      <c r="B10" s="17">
        <v>6</v>
      </c>
      <c r="C10" s="25" t="s">
        <v>97</v>
      </c>
      <c r="D10" s="19">
        <v>9988.76</v>
      </c>
      <c r="E10" s="19">
        <v>17359.09</v>
      </c>
      <c r="F10" s="20">
        <f>(D10-E10)/E10</f>
        <v>-0.42458043595603223</v>
      </c>
      <c r="G10" s="21">
        <v>1536</v>
      </c>
      <c r="H10" s="21">
        <v>80</v>
      </c>
      <c r="I10" s="22">
        <f t="shared" si="0"/>
        <v>19.2</v>
      </c>
      <c r="J10" s="22">
        <v>8</v>
      </c>
      <c r="K10" s="22">
        <v>6</v>
      </c>
      <c r="L10" s="19">
        <v>263206.3</v>
      </c>
      <c r="M10" s="21">
        <v>36846</v>
      </c>
      <c r="N10" s="23">
        <v>45051</v>
      </c>
      <c r="O10" s="36" t="s">
        <v>40</v>
      </c>
      <c r="R10" s="17"/>
    </row>
    <row r="11" spans="1:18" s="24" customFormat="1" ht="25.9" customHeight="1" x14ac:dyDescent="0.2">
      <c r="A11" s="17">
        <v>9</v>
      </c>
      <c r="B11" s="22" t="s">
        <v>57</v>
      </c>
      <c r="C11" s="25" t="s">
        <v>178</v>
      </c>
      <c r="D11" s="19">
        <v>6176.34</v>
      </c>
      <c r="E11" s="20" t="s">
        <v>18</v>
      </c>
      <c r="F11" s="20" t="s">
        <v>18</v>
      </c>
      <c r="G11" s="21">
        <v>957</v>
      </c>
      <c r="H11" s="21">
        <v>38</v>
      </c>
      <c r="I11" s="22">
        <f t="shared" si="0"/>
        <v>25.184210526315791</v>
      </c>
      <c r="J11" s="22">
        <v>10</v>
      </c>
      <c r="K11" s="22">
        <v>0</v>
      </c>
      <c r="L11" s="19">
        <v>6176.34</v>
      </c>
      <c r="M11" s="21">
        <v>957</v>
      </c>
      <c r="N11" s="23" t="s">
        <v>59</v>
      </c>
      <c r="O11" s="35" t="s">
        <v>14</v>
      </c>
      <c r="R11" s="17"/>
    </row>
    <row r="12" spans="1:18" s="24" customFormat="1" ht="25.9" customHeight="1" x14ac:dyDescent="0.2">
      <c r="A12" s="17">
        <v>10</v>
      </c>
      <c r="B12" s="22" t="s">
        <v>57</v>
      </c>
      <c r="C12" s="13" t="s">
        <v>181</v>
      </c>
      <c r="D12" s="8">
        <v>5126.7299999999996</v>
      </c>
      <c r="E12" s="20" t="s">
        <v>18</v>
      </c>
      <c r="F12" s="20" t="s">
        <v>18</v>
      </c>
      <c r="G12" s="10">
        <v>1093</v>
      </c>
      <c r="H12" s="10">
        <v>12</v>
      </c>
      <c r="I12" s="22">
        <f t="shared" si="0"/>
        <v>91.083333333333329</v>
      </c>
      <c r="J12" s="11">
        <v>10</v>
      </c>
      <c r="K12" s="22">
        <v>0</v>
      </c>
      <c r="L12" s="19">
        <v>5126.7299999999996</v>
      </c>
      <c r="M12" s="21">
        <v>1093</v>
      </c>
      <c r="N12" s="23" t="s">
        <v>59</v>
      </c>
      <c r="O12" s="30" t="s">
        <v>40</v>
      </c>
      <c r="R12" s="17"/>
    </row>
    <row r="13" spans="1:18" s="24" customFormat="1" ht="25.9" customHeight="1" x14ac:dyDescent="0.2">
      <c r="A13" s="17">
        <v>11</v>
      </c>
      <c r="B13" s="17" t="s">
        <v>31</v>
      </c>
      <c r="C13" s="25" t="s">
        <v>169</v>
      </c>
      <c r="D13" s="19">
        <v>3522.94</v>
      </c>
      <c r="E13" s="20" t="s">
        <v>18</v>
      </c>
      <c r="F13" s="20" t="s">
        <v>18</v>
      </c>
      <c r="G13" s="21">
        <v>538</v>
      </c>
      <c r="H13" s="21">
        <v>105</v>
      </c>
      <c r="I13" s="22">
        <f t="shared" si="0"/>
        <v>5.1238095238095234</v>
      </c>
      <c r="J13" s="22">
        <v>12</v>
      </c>
      <c r="K13" s="22">
        <v>1</v>
      </c>
      <c r="L13" s="19">
        <v>3670.74</v>
      </c>
      <c r="M13" s="21">
        <v>560</v>
      </c>
      <c r="N13" s="23">
        <v>45086</v>
      </c>
      <c r="O13" s="35" t="s">
        <v>170</v>
      </c>
      <c r="R13" s="17"/>
    </row>
    <row r="14" spans="1:18" s="24" customFormat="1" ht="25.9" customHeight="1" x14ac:dyDescent="0.2">
      <c r="A14" s="17">
        <v>12</v>
      </c>
      <c r="B14" s="17">
        <v>7</v>
      </c>
      <c r="C14" s="18" t="s">
        <v>50</v>
      </c>
      <c r="D14" s="19">
        <v>3447.59</v>
      </c>
      <c r="E14" s="19">
        <v>6267.01</v>
      </c>
      <c r="F14" s="20">
        <f>(D14-E14)/E14</f>
        <v>-0.44988279897431149</v>
      </c>
      <c r="G14" s="21">
        <v>744</v>
      </c>
      <c r="H14" s="21">
        <v>64</v>
      </c>
      <c r="I14" s="22">
        <f t="shared" si="0"/>
        <v>11.625</v>
      </c>
      <c r="J14" s="22">
        <v>7</v>
      </c>
      <c r="K14" s="22">
        <v>8</v>
      </c>
      <c r="L14" s="19">
        <v>243059</v>
      </c>
      <c r="M14" s="21">
        <v>48348</v>
      </c>
      <c r="N14" s="23">
        <v>45037</v>
      </c>
      <c r="O14" s="30" t="s">
        <v>51</v>
      </c>
      <c r="R14" s="17"/>
    </row>
    <row r="15" spans="1:18" s="24" customFormat="1" ht="25.9" customHeight="1" x14ac:dyDescent="0.2">
      <c r="A15" s="17">
        <v>13</v>
      </c>
      <c r="B15" s="17">
        <v>12</v>
      </c>
      <c r="C15" s="18" t="s">
        <v>90</v>
      </c>
      <c r="D15" s="19">
        <v>3037.09</v>
      </c>
      <c r="E15" s="19">
        <v>3781.5</v>
      </c>
      <c r="F15" s="20">
        <f>(D15-E15)/E15</f>
        <v>-0.19685574507470577</v>
      </c>
      <c r="G15" s="21">
        <v>625</v>
      </c>
      <c r="H15" s="21">
        <v>29</v>
      </c>
      <c r="I15" s="22">
        <f t="shared" si="0"/>
        <v>21.551724137931036</v>
      </c>
      <c r="J15" s="22">
        <v>3</v>
      </c>
      <c r="K15" s="22">
        <v>7</v>
      </c>
      <c r="L15" s="19">
        <v>42095.679999999993</v>
      </c>
      <c r="M15" s="21">
        <v>8436</v>
      </c>
      <c r="N15" s="23">
        <v>45044</v>
      </c>
      <c r="O15" s="30" t="s">
        <v>16</v>
      </c>
      <c r="R15" s="17"/>
    </row>
    <row r="16" spans="1:18" s="24" customFormat="1" ht="25.9" customHeight="1" x14ac:dyDescent="0.2">
      <c r="A16" s="17">
        <v>14</v>
      </c>
      <c r="B16" s="17">
        <v>13</v>
      </c>
      <c r="C16" s="25" t="s">
        <v>127</v>
      </c>
      <c r="D16" s="19">
        <v>2118.87</v>
      </c>
      <c r="E16" s="19">
        <v>3533.04</v>
      </c>
      <c r="F16" s="20">
        <f>(D16-E16)/E16</f>
        <v>-0.40027002241695542</v>
      </c>
      <c r="G16" s="21">
        <v>462</v>
      </c>
      <c r="H16" s="21">
        <v>27</v>
      </c>
      <c r="I16" s="22">
        <f t="shared" si="0"/>
        <v>17.111111111111111</v>
      </c>
      <c r="J16" s="22">
        <v>5</v>
      </c>
      <c r="K16" s="22">
        <v>5</v>
      </c>
      <c r="L16" s="19">
        <v>30362.6</v>
      </c>
      <c r="M16" s="21">
        <v>6511</v>
      </c>
      <c r="N16" s="23">
        <v>45058</v>
      </c>
      <c r="O16" s="36" t="s">
        <v>13</v>
      </c>
      <c r="R16" s="17"/>
    </row>
    <row r="17" spans="1:19" s="24" customFormat="1" ht="25.9" customHeight="1" x14ac:dyDescent="0.2">
      <c r="A17" s="17">
        <v>15</v>
      </c>
      <c r="B17" s="17">
        <v>16</v>
      </c>
      <c r="C17" s="25" t="s">
        <v>147</v>
      </c>
      <c r="D17" s="19">
        <v>1933.38</v>
      </c>
      <c r="E17" s="19">
        <v>1477.9</v>
      </c>
      <c r="F17" s="20">
        <f>(D17-E17)/E17</f>
        <v>0.30819405913796605</v>
      </c>
      <c r="G17" s="21">
        <v>461</v>
      </c>
      <c r="H17" s="22">
        <v>27</v>
      </c>
      <c r="I17" s="22">
        <f t="shared" si="0"/>
        <v>17.074074074074073</v>
      </c>
      <c r="J17" s="21">
        <v>6</v>
      </c>
      <c r="K17" s="22">
        <v>3</v>
      </c>
      <c r="L17" s="19">
        <v>6329.65</v>
      </c>
      <c r="M17" s="21">
        <v>1527</v>
      </c>
      <c r="N17" s="23">
        <v>45072</v>
      </c>
      <c r="O17" s="35" t="s">
        <v>30</v>
      </c>
      <c r="R17" s="17"/>
    </row>
    <row r="18" spans="1:19" s="27" customFormat="1" ht="25.9" customHeight="1" x14ac:dyDescent="0.15">
      <c r="A18" s="17">
        <v>16</v>
      </c>
      <c r="B18" s="17">
        <v>14</v>
      </c>
      <c r="C18" s="25" t="s">
        <v>116</v>
      </c>
      <c r="D18" s="19">
        <v>1246.9799999999996</v>
      </c>
      <c r="E18" s="19">
        <v>3270.9299999999994</v>
      </c>
      <c r="F18" s="20">
        <f>(D18-E18)/E18</f>
        <v>-0.61876897396153396</v>
      </c>
      <c r="G18" s="21">
        <v>360</v>
      </c>
      <c r="H18" s="21">
        <v>3</v>
      </c>
      <c r="I18" s="22">
        <f t="shared" si="0"/>
        <v>120</v>
      </c>
      <c r="J18" s="22">
        <v>2</v>
      </c>
      <c r="K18" s="22">
        <v>6</v>
      </c>
      <c r="L18" s="19">
        <v>23422.210000000003</v>
      </c>
      <c r="M18" s="21">
        <v>5582</v>
      </c>
      <c r="N18" s="23">
        <v>45051</v>
      </c>
      <c r="O18" s="30" t="s">
        <v>117</v>
      </c>
      <c r="R18" s="17"/>
      <c r="S18" s="24"/>
    </row>
    <row r="19" spans="1:19" s="27" customFormat="1" ht="25.9" customHeight="1" x14ac:dyDescent="0.15">
      <c r="A19" s="17">
        <v>17</v>
      </c>
      <c r="B19" s="22" t="s">
        <v>18</v>
      </c>
      <c r="C19" s="13" t="s">
        <v>182</v>
      </c>
      <c r="D19" s="8">
        <v>1169.8900000000001</v>
      </c>
      <c r="E19" s="8" t="s">
        <v>18</v>
      </c>
      <c r="F19" s="20" t="s">
        <v>18</v>
      </c>
      <c r="G19" s="10">
        <v>286</v>
      </c>
      <c r="H19" s="10">
        <v>7</v>
      </c>
      <c r="I19" s="22">
        <f t="shared" si="0"/>
        <v>40.857142857142854</v>
      </c>
      <c r="J19" s="11">
        <v>1</v>
      </c>
      <c r="K19" s="11" t="s">
        <v>18</v>
      </c>
      <c r="L19" s="19">
        <v>185531.6</v>
      </c>
      <c r="M19" s="21">
        <v>36922</v>
      </c>
      <c r="N19" s="12">
        <v>44568</v>
      </c>
      <c r="O19" s="31" t="s">
        <v>180</v>
      </c>
    </row>
    <row r="20" spans="1:19" s="27" customFormat="1" ht="25.9" customHeight="1" x14ac:dyDescent="0.15">
      <c r="A20" s="17">
        <v>18</v>
      </c>
      <c r="B20" s="17">
        <v>11</v>
      </c>
      <c r="C20" s="25" t="s">
        <v>146</v>
      </c>
      <c r="D20" s="19">
        <v>1157.4000000000001</v>
      </c>
      <c r="E20" s="19">
        <v>4795.72</v>
      </c>
      <c r="F20" s="20">
        <f t="shared" ref="F20:F27" si="1">(D20-E20)/E20</f>
        <v>-0.75865980499278518</v>
      </c>
      <c r="G20" s="21">
        <v>182</v>
      </c>
      <c r="H20" s="21">
        <v>28</v>
      </c>
      <c r="I20" s="22">
        <f t="shared" si="0"/>
        <v>6.5</v>
      </c>
      <c r="J20" s="22">
        <v>6</v>
      </c>
      <c r="K20" s="22">
        <v>2</v>
      </c>
      <c r="L20" s="19">
        <v>6926.7199999999993</v>
      </c>
      <c r="M20" s="21">
        <v>1076</v>
      </c>
      <c r="N20" s="23">
        <v>45079</v>
      </c>
      <c r="O20" s="30" t="s">
        <v>16</v>
      </c>
    </row>
    <row r="21" spans="1:19" s="27" customFormat="1" ht="25.9" customHeight="1" x14ac:dyDescent="0.15">
      <c r="A21" s="17">
        <v>19</v>
      </c>
      <c r="B21" s="17">
        <v>19</v>
      </c>
      <c r="C21" s="25" t="s">
        <v>142</v>
      </c>
      <c r="D21" s="19">
        <v>1103.55</v>
      </c>
      <c r="E21" s="19">
        <v>1107.4000000000001</v>
      </c>
      <c r="F21" s="20">
        <f t="shared" si="1"/>
        <v>-3.4766118836916525E-3</v>
      </c>
      <c r="G21" s="21">
        <v>184</v>
      </c>
      <c r="H21" s="21">
        <v>13</v>
      </c>
      <c r="I21" s="22">
        <f t="shared" si="0"/>
        <v>14.153846153846153</v>
      </c>
      <c r="J21" s="22">
        <v>4</v>
      </c>
      <c r="K21" s="22">
        <v>4</v>
      </c>
      <c r="L21" s="19">
        <v>6779.9</v>
      </c>
      <c r="M21" s="21">
        <v>1198</v>
      </c>
      <c r="N21" s="23">
        <v>45065</v>
      </c>
      <c r="O21" s="36" t="s">
        <v>40</v>
      </c>
    </row>
    <row r="22" spans="1:19" s="27" customFormat="1" ht="25.9" customHeight="1" x14ac:dyDescent="0.15">
      <c r="A22" s="17">
        <v>20</v>
      </c>
      <c r="B22" s="17">
        <v>8</v>
      </c>
      <c r="C22" s="25" t="s">
        <v>140</v>
      </c>
      <c r="D22" s="28">
        <v>1090.52</v>
      </c>
      <c r="E22" s="19">
        <v>5409.47</v>
      </c>
      <c r="F22" s="20">
        <f t="shared" si="1"/>
        <v>-0.79840538906769065</v>
      </c>
      <c r="G22" s="29">
        <v>177</v>
      </c>
      <c r="H22" s="21">
        <v>13</v>
      </c>
      <c r="I22" s="22">
        <f t="shared" si="0"/>
        <v>13.615384615384615</v>
      </c>
      <c r="J22" s="22">
        <v>3</v>
      </c>
      <c r="K22" s="22">
        <v>3</v>
      </c>
      <c r="L22" s="28">
        <v>18346.16</v>
      </c>
      <c r="M22" s="29">
        <v>3110</v>
      </c>
      <c r="N22" s="23">
        <v>45072</v>
      </c>
      <c r="O22" s="36" t="s">
        <v>13</v>
      </c>
    </row>
    <row r="23" spans="1:19" s="27" customFormat="1" ht="25.9" customHeight="1" x14ac:dyDescent="0.15">
      <c r="A23" s="17">
        <v>21</v>
      </c>
      <c r="B23" s="17">
        <v>38</v>
      </c>
      <c r="C23" s="25" t="s">
        <v>42</v>
      </c>
      <c r="D23" s="19">
        <v>1004.47</v>
      </c>
      <c r="E23" s="19">
        <v>154.47999999999999</v>
      </c>
      <c r="F23" s="20">
        <f t="shared" si="1"/>
        <v>5.502265665458312</v>
      </c>
      <c r="G23" s="21">
        <v>252</v>
      </c>
      <c r="H23" s="21">
        <v>11</v>
      </c>
      <c r="I23" s="22">
        <f t="shared" si="0"/>
        <v>22.90909090909091</v>
      </c>
      <c r="J23" s="22">
        <v>1</v>
      </c>
      <c r="K23" s="20" t="s">
        <v>18</v>
      </c>
      <c r="L23" s="19">
        <v>325974.40000000002</v>
      </c>
      <c r="M23" s="21">
        <v>64675</v>
      </c>
      <c r="N23" s="23">
        <v>44960</v>
      </c>
      <c r="O23" s="35" t="s">
        <v>14</v>
      </c>
    </row>
    <row r="24" spans="1:19" s="27" customFormat="1" ht="25.5" customHeight="1" x14ac:dyDescent="0.15">
      <c r="A24" s="17">
        <v>22</v>
      </c>
      <c r="B24" s="17">
        <v>15</v>
      </c>
      <c r="C24" s="25" t="s">
        <v>158</v>
      </c>
      <c r="D24" s="19">
        <v>823.4</v>
      </c>
      <c r="E24" s="19">
        <v>2419.7600000000002</v>
      </c>
      <c r="F24" s="20">
        <f t="shared" si="1"/>
        <v>-0.65971831917214929</v>
      </c>
      <c r="G24" s="21">
        <v>127</v>
      </c>
      <c r="H24" s="22" t="s">
        <v>18</v>
      </c>
      <c r="I24" s="22" t="s">
        <v>18</v>
      </c>
      <c r="J24" s="22">
        <v>2</v>
      </c>
      <c r="K24" s="22">
        <v>3</v>
      </c>
      <c r="L24" s="19">
        <v>9421.4</v>
      </c>
      <c r="M24" s="21">
        <v>1522</v>
      </c>
      <c r="N24" s="23">
        <v>45072</v>
      </c>
      <c r="O24" s="35" t="s">
        <v>100</v>
      </c>
    </row>
    <row r="25" spans="1:19" s="27" customFormat="1" ht="25.9" customHeight="1" x14ac:dyDescent="0.15">
      <c r="A25" s="17">
        <v>23</v>
      </c>
      <c r="B25" s="17">
        <v>21</v>
      </c>
      <c r="C25" s="25" t="s">
        <v>156</v>
      </c>
      <c r="D25" s="19">
        <v>726.98</v>
      </c>
      <c r="E25" s="19">
        <v>832.75</v>
      </c>
      <c r="F25" s="20">
        <f t="shared" si="1"/>
        <v>-0.12701290903632539</v>
      </c>
      <c r="G25" s="21">
        <v>179</v>
      </c>
      <c r="H25" s="21">
        <v>7</v>
      </c>
      <c r="I25" s="22">
        <f t="shared" ref="I25:I31" si="2">G25/H25</f>
        <v>25.571428571428573</v>
      </c>
      <c r="J25" s="22">
        <v>2</v>
      </c>
      <c r="K25" s="22" t="s">
        <v>18</v>
      </c>
      <c r="L25" s="19">
        <v>322384.78999999998</v>
      </c>
      <c r="M25" s="21">
        <v>68829</v>
      </c>
      <c r="N25" s="23">
        <v>44771</v>
      </c>
      <c r="O25" s="35" t="s">
        <v>14</v>
      </c>
    </row>
    <row r="26" spans="1:19" s="27" customFormat="1" ht="25.9" customHeight="1" x14ac:dyDescent="0.15">
      <c r="A26" s="17">
        <v>24</v>
      </c>
      <c r="B26" s="17">
        <v>24</v>
      </c>
      <c r="C26" s="25" t="s">
        <v>160</v>
      </c>
      <c r="D26" s="19">
        <v>617.40000000000009</v>
      </c>
      <c r="E26" s="19">
        <v>754.3</v>
      </c>
      <c r="F26" s="20">
        <f t="shared" si="1"/>
        <v>-0.18149277475805364</v>
      </c>
      <c r="G26" s="21">
        <v>127</v>
      </c>
      <c r="H26" s="21">
        <v>14</v>
      </c>
      <c r="I26" s="22">
        <f t="shared" si="2"/>
        <v>9.0714285714285712</v>
      </c>
      <c r="J26" s="22">
        <v>5</v>
      </c>
      <c r="K26" s="22">
        <v>3</v>
      </c>
      <c r="L26" s="19">
        <v>2457.66</v>
      </c>
      <c r="M26" s="21">
        <v>570</v>
      </c>
      <c r="N26" s="23">
        <v>45072</v>
      </c>
      <c r="O26" s="35" t="s">
        <v>117</v>
      </c>
    </row>
    <row r="27" spans="1:19" s="27" customFormat="1" ht="25.5" customHeight="1" x14ac:dyDescent="0.15">
      <c r="A27" s="17">
        <v>25</v>
      </c>
      <c r="B27" s="17">
        <v>17</v>
      </c>
      <c r="C27" s="25" t="s">
        <v>155</v>
      </c>
      <c r="D27" s="19">
        <v>521.5</v>
      </c>
      <c r="E27" s="19">
        <v>1216</v>
      </c>
      <c r="F27" s="20">
        <f t="shared" si="1"/>
        <v>-0.57113486842105265</v>
      </c>
      <c r="G27" s="21">
        <v>163</v>
      </c>
      <c r="H27" s="21">
        <v>2</v>
      </c>
      <c r="I27" s="22">
        <f t="shared" si="2"/>
        <v>81.5</v>
      </c>
      <c r="J27" s="22">
        <v>1</v>
      </c>
      <c r="K27" s="22" t="s">
        <v>18</v>
      </c>
      <c r="L27" s="19">
        <v>186080.54</v>
      </c>
      <c r="M27" s="21">
        <v>36949</v>
      </c>
      <c r="N27" s="23">
        <v>44869</v>
      </c>
      <c r="O27" s="36" t="s">
        <v>12</v>
      </c>
    </row>
    <row r="28" spans="1:19" s="27" customFormat="1" ht="25.5" customHeight="1" x14ac:dyDescent="0.15">
      <c r="A28" s="17">
        <v>26</v>
      </c>
      <c r="B28" s="8" t="s">
        <v>18</v>
      </c>
      <c r="C28" s="13" t="s">
        <v>80</v>
      </c>
      <c r="D28" s="8">
        <v>498</v>
      </c>
      <c r="E28" s="9" t="s">
        <v>18</v>
      </c>
      <c r="F28" s="9" t="s">
        <v>18</v>
      </c>
      <c r="G28" s="10">
        <v>74</v>
      </c>
      <c r="H28" s="10">
        <v>1</v>
      </c>
      <c r="I28" s="11">
        <f t="shared" si="2"/>
        <v>74</v>
      </c>
      <c r="J28" s="11">
        <v>1</v>
      </c>
      <c r="K28" s="11">
        <v>12</v>
      </c>
      <c r="L28" s="8">
        <v>10142</v>
      </c>
      <c r="M28" s="10">
        <v>1827</v>
      </c>
      <c r="N28" s="12">
        <v>45012</v>
      </c>
      <c r="O28" s="62" t="s">
        <v>68</v>
      </c>
    </row>
    <row r="29" spans="1:19" s="27" customFormat="1" ht="25.5" customHeight="1" x14ac:dyDescent="0.15">
      <c r="A29" s="17">
        <v>27</v>
      </c>
      <c r="B29" s="22" t="s">
        <v>18</v>
      </c>
      <c r="C29" s="25" t="s">
        <v>149</v>
      </c>
      <c r="D29" s="19">
        <v>468.5</v>
      </c>
      <c r="E29" s="20" t="s">
        <v>18</v>
      </c>
      <c r="F29" s="20" t="s">
        <v>18</v>
      </c>
      <c r="G29" s="21">
        <v>70</v>
      </c>
      <c r="H29" s="21">
        <v>1</v>
      </c>
      <c r="I29" s="22">
        <f t="shared" si="2"/>
        <v>70</v>
      </c>
      <c r="J29" s="22">
        <v>1</v>
      </c>
      <c r="K29" s="20" t="s">
        <v>18</v>
      </c>
      <c r="L29" s="19">
        <v>21971.59</v>
      </c>
      <c r="M29" s="21">
        <v>3510</v>
      </c>
      <c r="N29" s="23">
        <v>44939</v>
      </c>
      <c r="O29" s="35" t="s">
        <v>30</v>
      </c>
    </row>
    <row r="30" spans="1:19" s="61" customFormat="1" ht="25.9" customHeight="1" x14ac:dyDescent="0.2">
      <c r="A30" s="17">
        <v>28</v>
      </c>
      <c r="B30" s="17">
        <v>20</v>
      </c>
      <c r="C30" s="25" t="s">
        <v>36</v>
      </c>
      <c r="D30" s="19">
        <v>421.5</v>
      </c>
      <c r="E30" s="19">
        <v>1085.6999999999998</v>
      </c>
      <c r="F30" s="20">
        <f t="shared" ref="F30:F36" si="3">(D30-E30)/E30</f>
        <v>-0.61177120751588832</v>
      </c>
      <c r="G30" s="21">
        <v>61</v>
      </c>
      <c r="H30" s="21">
        <v>8</v>
      </c>
      <c r="I30" s="22">
        <f t="shared" si="2"/>
        <v>7.625</v>
      </c>
      <c r="J30" s="22">
        <v>1</v>
      </c>
      <c r="K30" s="22">
        <v>15</v>
      </c>
      <c r="L30" s="19">
        <v>235042.63000000003</v>
      </c>
      <c r="M30" s="21">
        <v>36811</v>
      </c>
      <c r="N30" s="23">
        <v>44988</v>
      </c>
      <c r="O30" s="36" t="s">
        <v>39</v>
      </c>
    </row>
    <row r="31" spans="1:19" s="61" customFormat="1" ht="25.9" customHeight="1" x14ac:dyDescent="0.2">
      <c r="A31" s="17">
        <v>29</v>
      </c>
      <c r="B31" s="17">
        <v>32</v>
      </c>
      <c r="C31" s="25" t="s">
        <v>66</v>
      </c>
      <c r="D31" s="28">
        <v>264.3</v>
      </c>
      <c r="E31" s="28">
        <v>289.2</v>
      </c>
      <c r="F31" s="20">
        <f t="shared" si="3"/>
        <v>-8.6099585062240594E-2</v>
      </c>
      <c r="G31" s="21">
        <v>49</v>
      </c>
      <c r="H31" s="21">
        <v>5</v>
      </c>
      <c r="I31" s="22">
        <f t="shared" si="2"/>
        <v>9.8000000000000007</v>
      </c>
      <c r="J31" s="22">
        <v>3</v>
      </c>
      <c r="K31" s="22">
        <v>7</v>
      </c>
      <c r="L31" s="19">
        <v>16002.17</v>
      </c>
      <c r="M31" s="21">
        <v>2542</v>
      </c>
      <c r="N31" s="23">
        <v>45047</v>
      </c>
      <c r="O31" s="30" t="s">
        <v>179</v>
      </c>
    </row>
    <row r="32" spans="1:19" s="61" customFormat="1" ht="25.5" customHeight="1" x14ac:dyDescent="0.2">
      <c r="A32" s="17">
        <v>30</v>
      </c>
      <c r="B32" s="17">
        <v>29</v>
      </c>
      <c r="C32" s="25" t="s">
        <v>126</v>
      </c>
      <c r="D32" s="19">
        <v>256</v>
      </c>
      <c r="E32" s="19">
        <v>392</v>
      </c>
      <c r="F32" s="20">
        <f t="shared" si="3"/>
        <v>-0.34693877551020408</v>
      </c>
      <c r="G32" s="21">
        <v>47</v>
      </c>
      <c r="H32" s="22" t="s">
        <v>18</v>
      </c>
      <c r="I32" s="22" t="s">
        <v>18</v>
      </c>
      <c r="J32" s="22">
        <v>2</v>
      </c>
      <c r="K32" s="22">
        <v>5</v>
      </c>
      <c r="L32" s="19">
        <v>9316</v>
      </c>
      <c r="M32" s="21">
        <v>1554</v>
      </c>
      <c r="N32" s="23">
        <v>45058</v>
      </c>
      <c r="O32" s="36" t="s">
        <v>15</v>
      </c>
    </row>
    <row r="33" spans="1:15" s="61" customFormat="1" ht="25.5" customHeight="1" x14ac:dyDescent="0.2">
      <c r="A33" s="17">
        <v>31</v>
      </c>
      <c r="B33" s="17">
        <v>36</v>
      </c>
      <c r="C33" s="18" t="s">
        <v>37</v>
      </c>
      <c r="D33" s="19">
        <v>230.5</v>
      </c>
      <c r="E33" s="19">
        <v>181.46</v>
      </c>
      <c r="F33" s="20">
        <f t="shared" si="3"/>
        <v>0.27025239722252831</v>
      </c>
      <c r="G33" s="21">
        <v>43</v>
      </c>
      <c r="H33" s="21">
        <v>3</v>
      </c>
      <c r="I33" s="22">
        <f>G33/H33</f>
        <v>14.333333333333334</v>
      </c>
      <c r="J33" s="22">
        <v>3</v>
      </c>
      <c r="K33" s="22">
        <v>17</v>
      </c>
      <c r="L33" s="19">
        <v>278473.69</v>
      </c>
      <c r="M33" s="21">
        <v>46818</v>
      </c>
      <c r="N33" s="23">
        <v>44973</v>
      </c>
      <c r="O33" s="30" t="s">
        <v>13</v>
      </c>
    </row>
    <row r="34" spans="1:15" s="61" customFormat="1" ht="25.5" customHeight="1" x14ac:dyDescent="0.2">
      <c r="A34" s="17">
        <v>32</v>
      </c>
      <c r="B34" s="17">
        <v>44</v>
      </c>
      <c r="C34" s="18" t="s">
        <v>22</v>
      </c>
      <c r="D34" s="19">
        <v>185</v>
      </c>
      <c r="E34" s="19">
        <v>57</v>
      </c>
      <c r="F34" s="20">
        <f t="shared" si="3"/>
        <v>2.2456140350877192</v>
      </c>
      <c r="G34" s="21">
        <v>32</v>
      </c>
      <c r="H34" s="21" t="s">
        <v>18</v>
      </c>
      <c r="I34" s="21" t="s">
        <v>18</v>
      </c>
      <c r="J34" s="22">
        <v>2</v>
      </c>
      <c r="K34" s="22">
        <v>9</v>
      </c>
      <c r="L34" s="19">
        <v>53092</v>
      </c>
      <c r="M34" s="21">
        <v>8034</v>
      </c>
      <c r="N34" s="23">
        <v>45030</v>
      </c>
      <c r="O34" s="30" t="s">
        <v>15</v>
      </c>
    </row>
    <row r="35" spans="1:15" s="61" customFormat="1" ht="25.5" customHeight="1" x14ac:dyDescent="0.2">
      <c r="A35" s="17">
        <v>33</v>
      </c>
      <c r="B35" s="17">
        <v>34</v>
      </c>
      <c r="C35" s="25" t="s">
        <v>154</v>
      </c>
      <c r="D35" s="19">
        <v>167.5</v>
      </c>
      <c r="E35" s="19">
        <v>273</v>
      </c>
      <c r="F35" s="20">
        <f t="shared" si="3"/>
        <v>-0.38644688644688646</v>
      </c>
      <c r="G35" s="21">
        <v>58</v>
      </c>
      <c r="H35" s="21">
        <v>2</v>
      </c>
      <c r="I35" s="22">
        <f t="shared" ref="I35:I50" si="4">G35/H35</f>
        <v>29</v>
      </c>
      <c r="J35" s="22">
        <v>1</v>
      </c>
      <c r="K35" s="22" t="s">
        <v>18</v>
      </c>
      <c r="L35" s="19">
        <v>187807.98</v>
      </c>
      <c r="M35" s="21">
        <v>46820</v>
      </c>
      <c r="N35" s="23">
        <v>44659</v>
      </c>
      <c r="O35" s="35" t="s">
        <v>13</v>
      </c>
    </row>
    <row r="36" spans="1:15" s="61" customFormat="1" ht="25.5" customHeight="1" x14ac:dyDescent="0.2">
      <c r="A36" s="17">
        <v>34</v>
      </c>
      <c r="B36" s="17">
        <v>9</v>
      </c>
      <c r="C36" s="25" t="s">
        <v>172</v>
      </c>
      <c r="D36" s="19">
        <v>154</v>
      </c>
      <c r="E36" s="19">
        <v>5167.6099999999997</v>
      </c>
      <c r="F36" s="20">
        <f t="shared" si="3"/>
        <v>-0.97019898947482497</v>
      </c>
      <c r="G36" s="21">
        <v>33</v>
      </c>
      <c r="H36" s="21">
        <v>8</v>
      </c>
      <c r="I36" s="22">
        <f t="shared" si="4"/>
        <v>4.125</v>
      </c>
      <c r="J36" s="22">
        <v>2</v>
      </c>
      <c r="K36" s="22">
        <v>2</v>
      </c>
      <c r="L36" s="19">
        <v>5321.61</v>
      </c>
      <c r="M36" s="21">
        <v>812</v>
      </c>
      <c r="N36" s="23">
        <v>45079</v>
      </c>
      <c r="O36" s="35" t="s">
        <v>17</v>
      </c>
    </row>
    <row r="37" spans="1:15" s="61" customFormat="1" ht="25.5" customHeight="1" x14ac:dyDescent="0.2">
      <c r="A37" s="17">
        <v>35</v>
      </c>
      <c r="B37" s="11">
        <v>33</v>
      </c>
      <c r="C37" s="13" t="s">
        <v>130</v>
      </c>
      <c r="D37" s="8">
        <v>153.5</v>
      </c>
      <c r="E37" s="8" t="s">
        <v>18</v>
      </c>
      <c r="F37" s="9" t="s">
        <v>18</v>
      </c>
      <c r="G37" s="10">
        <v>37</v>
      </c>
      <c r="H37" s="10">
        <v>2</v>
      </c>
      <c r="I37" s="11">
        <f t="shared" si="4"/>
        <v>18.5</v>
      </c>
      <c r="J37" s="11">
        <v>2</v>
      </c>
      <c r="K37" s="11" t="s">
        <v>18</v>
      </c>
      <c r="L37" s="8">
        <v>177471</v>
      </c>
      <c r="M37" s="10">
        <v>30077</v>
      </c>
      <c r="N37" s="12">
        <v>44834</v>
      </c>
      <c r="O37" s="62" t="s">
        <v>68</v>
      </c>
    </row>
    <row r="38" spans="1:15" s="61" customFormat="1" ht="25.5" customHeight="1" x14ac:dyDescent="0.2">
      <c r="A38" s="17">
        <v>36</v>
      </c>
      <c r="B38" s="17">
        <v>31</v>
      </c>
      <c r="C38" s="18" t="s">
        <v>58</v>
      </c>
      <c r="D38" s="19">
        <v>144.30000000000001</v>
      </c>
      <c r="E38" s="19">
        <v>297.2</v>
      </c>
      <c r="F38" s="20">
        <f t="shared" ref="F38:F47" si="5">(D38-E38)/E38</f>
        <v>-0.51446837146702551</v>
      </c>
      <c r="G38" s="21">
        <v>21</v>
      </c>
      <c r="H38" s="21">
        <v>3</v>
      </c>
      <c r="I38" s="22">
        <f t="shared" si="4"/>
        <v>7</v>
      </c>
      <c r="J38" s="22">
        <v>1</v>
      </c>
      <c r="K38" s="22">
        <v>7</v>
      </c>
      <c r="L38" s="19">
        <v>10680.570000000003</v>
      </c>
      <c r="M38" s="21">
        <v>1747</v>
      </c>
      <c r="N38" s="23">
        <v>45044</v>
      </c>
      <c r="O38" s="30" t="s">
        <v>16</v>
      </c>
    </row>
    <row r="39" spans="1:15" s="61" customFormat="1" ht="25.5" customHeight="1" x14ac:dyDescent="0.2">
      <c r="A39" s="17">
        <v>37</v>
      </c>
      <c r="B39" s="17">
        <v>41</v>
      </c>
      <c r="C39" s="18" t="s">
        <v>67</v>
      </c>
      <c r="D39" s="19">
        <v>140.4</v>
      </c>
      <c r="E39" s="19">
        <v>103.6</v>
      </c>
      <c r="F39" s="20">
        <f t="shared" si="5"/>
        <v>0.35521235521235534</v>
      </c>
      <c r="G39" s="21">
        <v>25</v>
      </c>
      <c r="H39" s="21">
        <v>2</v>
      </c>
      <c r="I39" s="22">
        <f t="shared" si="4"/>
        <v>12.5</v>
      </c>
      <c r="J39" s="22">
        <v>2</v>
      </c>
      <c r="K39" s="22">
        <v>12</v>
      </c>
      <c r="L39" s="19">
        <v>55700</v>
      </c>
      <c r="M39" s="21">
        <v>7392</v>
      </c>
      <c r="N39" s="23">
        <v>45012</v>
      </c>
      <c r="O39" s="30" t="s">
        <v>68</v>
      </c>
    </row>
    <row r="40" spans="1:15" s="61" customFormat="1" ht="25.5" customHeight="1" x14ac:dyDescent="0.2">
      <c r="A40" s="17">
        <v>38</v>
      </c>
      <c r="B40" s="17">
        <v>30</v>
      </c>
      <c r="C40" s="18" t="s">
        <v>106</v>
      </c>
      <c r="D40" s="19">
        <v>60.9</v>
      </c>
      <c r="E40" s="19">
        <v>389.3</v>
      </c>
      <c r="F40" s="20">
        <f t="shared" si="5"/>
        <v>-0.84356537374775242</v>
      </c>
      <c r="G40" s="21">
        <v>11</v>
      </c>
      <c r="H40" s="21">
        <v>1</v>
      </c>
      <c r="I40" s="22">
        <f t="shared" si="4"/>
        <v>11</v>
      </c>
      <c r="J40" s="22">
        <v>1</v>
      </c>
      <c r="K40" s="22" t="s">
        <v>18</v>
      </c>
      <c r="L40" s="19">
        <v>40598.98000000001</v>
      </c>
      <c r="M40" s="21">
        <v>6888</v>
      </c>
      <c r="N40" s="23">
        <v>44678</v>
      </c>
      <c r="O40" s="30" t="s">
        <v>16</v>
      </c>
    </row>
    <row r="41" spans="1:15" s="61" customFormat="1" ht="25.5" customHeight="1" x14ac:dyDescent="0.2">
      <c r="A41" s="17">
        <v>39</v>
      </c>
      <c r="B41" s="17">
        <v>18</v>
      </c>
      <c r="C41" s="25" t="s">
        <v>159</v>
      </c>
      <c r="D41" s="19">
        <v>60</v>
      </c>
      <c r="E41" s="19">
        <v>1213.93</v>
      </c>
      <c r="F41" s="20">
        <f t="shared" si="5"/>
        <v>-0.95057375631214325</v>
      </c>
      <c r="G41" s="21">
        <v>32</v>
      </c>
      <c r="H41" s="21">
        <v>1</v>
      </c>
      <c r="I41" s="22">
        <f t="shared" si="4"/>
        <v>32</v>
      </c>
      <c r="J41" s="22">
        <v>1</v>
      </c>
      <c r="K41" s="22" t="s">
        <v>18</v>
      </c>
      <c r="L41" s="19">
        <v>1342081.74</v>
      </c>
      <c r="M41" s="21">
        <v>249252</v>
      </c>
      <c r="N41" s="23">
        <v>44743</v>
      </c>
      <c r="O41" s="30" t="s">
        <v>179</v>
      </c>
    </row>
    <row r="42" spans="1:15" s="61" customFormat="1" ht="25.5" customHeight="1" x14ac:dyDescent="0.2">
      <c r="A42" s="17">
        <v>40</v>
      </c>
      <c r="B42" s="17">
        <v>43</v>
      </c>
      <c r="C42" s="25" t="s">
        <v>23</v>
      </c>
      <c r="D42" s="19">
        <v>44.2</v>
      </c>
      <c r="E42" s="19">
        <v>70</v>
      </c>
      <c r="F42" s="20">
        <f t="shared" si="5"/>
        <v>-0.36857142857142855</v>
      </c>
      <c r="G42" s="21">
        <v>8</v>
      </c>
      <c r="H42" s="21">
        <v>1</v>
      </c>
      <c r="I42" s="22">
        <f t="shared" si="4"/>
        <v>8</v>
      </c>
      <c r="J42" s="22">
        <v>1</v>
      </c>
      <c r="K42" s="22">
        <v>9</v>
      </c>
      <c r="L42" s="19">
        <v>35636.19</v>
      </c>
      <c r="M42" s="21">
        <v>5594</v>
      </c>
      <c r="N42" s="23">
        <v>45030</v>
      </c>
      <c r="O42" s="36" t="s">
        <v>12</v>
      </c>
    </row>
    <row r="43" spans="1:15" s="61" customFormat="1" ht="25.5" customHeight="1" x14ac:dyDescent="0.2">
      <c r="A43" s="17">
        <v>41</v>
      </c>
      <c r="B43" s="6">
        <v>46</v>
      </c>
      <c r="C43" s="13" t="s">
        <v>136</v>
      </c>
      <c r="D43" s="8">
        <v>40</v>
      </c>
      <c r="E43" s="8">
        <v>40</v>
      </c>
      <c r="F43" s="9">
        <f t="shared" si="5"/>
        <v>0</v>
      </c>
      <c r="G43" s="10">
        <v>11</v>
      </c>
      <c r="H43" s="10">
        <v>5</v>
      </c>
      <c r="I43" s="11">
        <f t="shared" si="4"/>
        <v>2.2000000000000002</v>
      </c>
      <c r="J43" s="11">
        <v>1</v>
      </c>
      <c r="K43" s="11">
        <v>4</v>
      </c>
      <c r="L43" s="8">
        <v>1283</v>
      </c>
      <c r="M43" s="10">
        <v>309</v>
      </c>
      <c r="N43" s="12">
        <v>45065</v>
      </c>
      <c r="O43" s="62" t="s">
        <v>68</v>
      </c>
    </row>
    <row r="44" spans="1:15" s="61" customFormat="1" ht="25.5" customHeight="1" x14ac:dyDescent="0.2">
      <c r="A44" s="17">
        <v>42</v>
      </c>
      <c r="B44" s="17">
        <v>39</v>
      </c>
      <c r="C44" s="25" t="s">
        <v>94</v>
      </c>
      <c r="D44" s="19">
        <v>37</v>
      </c>
      <c r="E44" s="19">
        <v>150.80000000000001</v>
      </c>
      <c r="F44" s="20">
        <f t="shared" si="5"/>
        <v>-0.75464190981432366</v>
      </c>
      <c r="G44" s="21">
        <v>5</v>
      </c>
      <c r="H44" s="21">
        <v>1</v>
      </c>
      <c r="I44" s="22">
        <f t="shared" si="4"/>
        <v>5</v>
      </c>
      <c r="J44" s="22">
        <v>1</v>
      </c>
      <c r="K44" s="22">
        <v>8</v>
      </c>
      <c r="L44" s="19">
        <v>2910.0000000000005</v>
      </c>
      <c r="M44" s="21">
        <v>528</v>
      </c>
      <c r="N44" s="23">
        <v>45043</v>
      </c>
      <c r="O44" s="36" t="s">
        <v>95</v>
      </c>
    </row>
    <row r="45" spans="1:15" s="45" customFormat="1" ht="25.5" customHeight="1" x14ac:dyDescent="0.2">
      <c r="A45" s="17">
        <v>43</v>
      </c>
      <c r="B45" s="6">
        <v>42</v>
      </c>
      <c r="C45" s="13" t="s">
        <v>102</v>
      </c>
      <c r="D45" s="8">
        <v>35.1</v>
      </c>
      <c r="E45" s="8">
        <v>81.2</v>
      </c>
      <c r="F45" s="20">
        <f t="shared" si="5"/>
        <v>-0.56773399014778325</v>
      </c>
      <c r="G45" s="10">
        <v>6</v>
      </c>
      <c r="H45" s="10">
        <v>1</v>
      </c>
      <c r="I45" s="11">
        <f t="shared" si="4"/>
        <v>6</v>
      </c>
      <c r="J45" s="11">
        <v>1</v>
      </c>
      <c r="K45" s="11">
        <v>6</v>
      </c>
      <c r="L45" s="8">
        <v>3498</v>
      </c>
      <c r="M45" s="10">
        <v>615</v>
      </c>
      <c r="N45" s="12">
        <v>45051</v>
      </c>
      <c r="O45" s="62" t="s">
        <v>68</v>
      </c>
    </row>
    <row r="46" spans="1:15" s="45" customFormat="1" ht="25.5" customHeight="1" x14ac:dyDescent="0.2">
      <c r="A46" s="17">
        <v>44</v>
      </c>
      <c r="B46" s="17">
        <v>25</v>
      </c>
      <c r="C46" s="25" t="s">
        <v>133</v>
      </c>
      <c r="D46" s="19">
        <v>35</v>
      </c>
      <c r="E46" s="19">
        <v>640.5</v>
      </c>
      <c r="F46" s="20">
        <f t="shared" si="5"/>
        <v>-0.94535519125683065</v>
      </c>
      <c r="G46" s="21">
        <v>11</v>
      </c>
      <c r="H46" s="21">
        <v>1</v>
      </c>
      <c r="I46" s="22">
        <f t="shared" si="4"/>
        <v>11</v>
      </c>
      <c r="J46" s="22">
        <v>1</v>
      </c>
      <c r="K46" s="22" t="s">
        <v>18</v>
      </c>
      <c r="L46" s="19">
        <v>235474.5</v>
      </c>
      <c r="M46" s="21">
        <v>50959</v>
      </c>
      <c r="N46" s="23">
        <v>44400</v>
      </c>
      <c r="O46" s="30" t="s">
        <v>40</v>
      </c>
    </row>
    <row r="47" spans="1:15" s="45" customFormat="1" ht="25.5" customHeight="1" x14ac:dyDescent="0.2">
      <c r="A47" s="17">
        <v>45</v>
      </c>
      <c r="B47" s="11">
        <v>47</v>
      </c>
      <c r="C47" s="13" t="s">
        <v>175</v>
      </c>
      <c r="D47" s="8">
        <v>20</v>
      </c>
      <c r="E47" s="8">
        <v>34</v>
      </c>
      <c r="F47" s="9">
        <f t="shared" si="5"/>
        <v>-0.41176470588235292</v>
      </c>
      <c r="G47" s="10">
        <v>4</v>
      </c>
      <c r="H47" s="10">
        <v>1</v>
      </c>
      <c r="I47" s="11">
        <f t="shared" si="4"/>
        <v>4</v>
      </c>
      <c r="J47" s="11">
        <v>1</v>
      </c>
      <c r="K47" s="11" t="s">
        <v>18</v>
      </c>
      <c r="L47" s="8">
        <v>223</v>
      </c>
      <c r="M47" s="10">
        <v>42</v>
      </c>
      <c r="N47" s="12">
        <v>45012</v>
      </c>
      <c r="O47" s="62" t="s">
        <v>68</v>
      </c>
    </row>
    <row r="48" spans="1:15" s="45" customFormat="1" ht="25.5" customHeight="1" x14ac:dyDescent="0.2">
      <c r="A48" s="17">
        <v>46</v>
      </c>
      <c r="B48" s="8" t="s">
        <v>18</v>
      </c>
      <c r="C48" s="13" t="s">
        <v>79</v>
      </c>
      <c r="D48" s="8">
        <v>15</v>
      </c>
      <c r="E48" s="9" t="s">
        <v>18</v>
      </c>
      <c r="F48" s="20" t="s">
        <v>18</v>
      </c>
      <c r="G48" s="10">
        <v>2</v>
      </c>
      <c r="H48" s="10">
        <v>1</v>
      </c>
      <c r="I48" s="11">
        <f t="shared" si="4"/>
        <v>2</v>
      </c>
      <c r="J48" s="11">
        <v>1</v>
      </c>
      <c r="K48" s="11">
        <v>12</v>
      </c>
      <c r="L48" s="8">
        <v>45588</v>
      </c>
      <c r="M48" s="10">
        <v>5349</v>
      </c>
      <c r="N48" s="12">
        <v>45012</v>
      </c>
      <c r="O48" s="62" t="s">
        <v>68</v>
      </c>
    </row>
    <row r="49" spans="1:15" s="45" customFormat="1" ht="25.5" customHeight="1" x14ac:dyDescent="0.2">
      <c r="A49" s="17">
        <v>47</v>
      </c>
      <c r="B49" s="8" t="s">
        <v>18</v>
      </c>
      <c r="C49" s="13" t="s">
        <v>161</v>
      </c>
      <c r="D49" s="8">
        <v>14.8</v>
      </c>
      <c r="E49" s="20" t="s">
        <v>18</v>
      </c>
      <c r="F49" s="20" t="s">
        <v>18</v>
      </c>
      <c r="G49" s="10">
        <v>3</v>
      </c>
      <c r="H49" s="10">
        <v>1</v>
      </c>
      <c r="I49" s="22">
        <f t="shared" si="4"/>
        <v>3</v>
      </c>
      <c r="J49" s="11">
        <v>1</v>
      </c>
      <c r="K49" s="20" t="s">
        <v>18</v>
      </c>
      <c r="L49" s="8">
        <v>1005185.6900000002</v>
      </c>
      <c r="M49" s="10">
        <v>144286</v>
      </c>
      <c r="N49" s="12">
        <v>44848</v>
      </c>
      <c r="O49" s="62" t="s">
        <v>162</v>
      </c>
    </row>
    <row r="50" spans="1:15" s="45" customFormat="1" ht="25.5" customHeight="1" x14ac:dyDescent="0.2">
      <c r="A50" s="17">
        <v>48</v>
      </c>
      <c r="B50" s="17">
        <v>45</v>
      </c>
      <c r="C50" s="25" t="s">
        <v>110</v>
      </c>
      <c r="D50" s="19">
        <v>11</v>
      </c>
      <c r="E50" s="19">
        <v>52.3</v>
      </c>
      <c r="F50" s="20">
        <f>(D50-E50)/E50</f>
        <v>-0.78967495219885275</v>
      </c>
      <c r="G50" s="21">
        <v>3</v>
      </c>
      <c r="H50" s="21">
        <v>1</v>
      </c>
      <c r="I50" s="22">
        <f t="shared" si="4"/>
        <v>3</v>
      </c>
      <c r="J50" s="22">
        <v>1</v>
      </c>
      <c r="K50" s="22">
        <v>6</v>
      </c>
      <c r="L50" s="19">
        <v>1032.8</v>
      </c>
      <c r="M50" s="21">
        <v>193</v>
      </c>
      <c r="N50" s="23">
        <v>45052</v>
      </c>
      <c r="O50" s="30" t="s">
        <v>30</v>
      </c>
    </row>
    <row r="51" spans="1:15" s="45" customFormat="1" ht="25.5" customHeight="1" x14ac:dyDescent="0.2">
      <c r="A51" s="41" t="s">
        <v>85</v>
      </c>
      <c r="B51" s="41" t="s">
        <v>85</v>
      </c>
      <c r="C51" s="46" t="s">
        <v>183</v>
      </c>
      <c r="D51" s="47">
        <f>SUBTOTAL(109,Table13245879[Pajamos 
(GBO)])</f>
        <v>268471.45000000007</v>
      </c>
      <c r="E51" s="47" t="s">
        <v>177</v>
      </c>
      <c r="F51" s="42">
        <f>(D51-E51)/E51</f>
        <v>-2.9124129825512813E-2</v>
      </c>
      <c r="G51" s="43">
        <f>SUBTOTAL(109,Table13245879[Žiūrovų sk. 
(ADM)])</f>
        <v>43993</v>
      </c>
      <c r="H51" s="55"/>
      <c r="I51" s="46"/>
      <c r="J51" s="51"/>
      <c r="K51" s="46"/>
      <c r="L51" s="53"/>
      <c r="M51" s="55"/>
      <c r="N51" s="60"/>
      <c r="O51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5778-11DF-47E6-A0EA-505AB86A94D4}">
  <sheetPr>
    <pageSetUpPr fitToPage="1"/>
  </sheetPr>
  <dimension ref="A1:XFC50"/>
  <sheetViews>
    <sheetView topLeftCell="A29" zoomScale="60" zoomScaleNormal="60" workbookViewId="0">
      <selection activeCell="E48" sqref="E48"/>
    </sheetView>
  </sheetViews>
  <sheetFormatPr defaultColWidth="0" defaultRowHeight="11.25" zeroHeight="1" x14ac:dyDescent="0.15"/>
  <cols>
    <col min="1" max="1" width="4.7109375" style="1" customWidth="1"/>
    <col min="2" max="2" width="4.7109375" style="38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9" customHeight="1" x14ac:dyDescent="0.2">
      <c r="A3" s="17">
        <v>1</v>
      </c>
      <c r="B3" s="17" t="s">
        <v>31</v>
      </c>
      <c r="C3" s="25" t="s">
        <v>151</v>
      </c>
      <c r="D3" s="19">
        <v>88443.99</v>
      </c>
      <c r="E3" s="21" t="s">
        <v>18</v>
      </c>
      <c r="F3" s="21" t="s">
        <v>18</v>
      </c>
      <c r="G3" s="21">
        <v>14616</v>
      </c>
      <c r="H3" s="21">
        <v>314</v>
      </c>
      <c r="I3" s="22">
        <f>G3/H3</f>
        <v>46.547770700636946</v>
      </c>
      <c r="J3" s="22">
        <v>18</v>
      </c>
      <c r="K3" s="22">
        <v>1</v>
      </c>
      <c r="L3" s="19">
        <v>101610.48</v>
      </c>
      <c r="M3" s="21">
        <v>16690</v>
      </c>
      <c r="N3" s="23">
        <v>45079</v>
      </c>
      <c r="O3" s="36" t="s">
        <v>12</v>
      </c>
    </row>
    <row r="4" spans="1:18" s="24" customFormat="1" ht="25.9" customHeight="1" x14ac:dyDescent="0.2">
      <c r="A4" s="17">
        <v>2</v>
      </c>
      <c r="B4" s="17">
        <v>1</v>
      </c>
      <c r="C4" s="25" t="s">
        <v>132</v>
      </c>
      <c r="D4" s="19">
        <v>50546.74</v>
      </c>
      <c r="E4" s="19">
        <v>75839.47</v>
      </c>
      <c r="F4" s="20">
        <f>(D4-E4)/E4</f>
        <v>-0.33350351736371581</v>
      </c>
      <c r="G4" s="21">
        <v>6911</v>
      </c>
      <c r="H4" s="21">
        <v>288</v>
      </c>
      <c r="I4" s="22">
        <f t="shared" ref="I4:I16" si="0">G4/H4</f>
        <v>23.996527777777779</v>
      </c>
      <c r="J4" s="22">
        <v>19</v>
      </c>
      <c r="K4" s="22">
        <v>3</v>
      </c>
      <c r="L4" s="19">
        <v>287228.28000000003</v>
      </c>
      <c r="M4" s="21">
        <v>38862</v>
      </c>
      <c r="N4" s="23">
        <v>45065</v>
      </c>
      <c r="O4" s="30" t="s">
        <v>61</v>
      </c>
    </row>
    <row r="5" spans="1:18" s="24" customFormat="1" ht="25.9" customHeight="1" x14ac:dyDescent="0.2">
      <c r="A5" s="17">
        <v>3</v>
      </c>
      <c r="B5" s="17">
        <v>3</v>
      </c>
      <c r="C5" s="18" t="s">
        <v>143</v>
      </c>
      <c r="D5" s="19">
        <v>22770.080000000002</v>
      </c>
      <c r="E5" s="19">
        <v>23486.75</v>
      </c>
      <c r="F5" s="20">
        <f>(D5-E5)/E5</f>
        <v>-3.0513800334230928E-2</v>
      </c>
      <c r="G5" s="21">
        <v>4307</v>
      </c>
      <c r="H5" s="21">
        <v>185</v>
      </c>
      <c r="I5" s="22">
        <f t="shared" si="0"/>
        <v>23.28108108108108</v>
      </c>
      <c r="J5" s="22">
        <v>14</v>
      </c>
      <c r="K5" s="22">
        <v>2</v>
      </c>
      <c r="L5" s="19">
        <v>46982.64</v>
      </c>
      <c r="M5" s="21">
        <v>8917</v>
      </c>
      <c r="N5" s="23">
        <v>45072</v>
      </c>
      <c r="O5" s="30" t="s">
        <v>40</v>
      </c>
      <c r="R5" s="17"/>
    </row>
    <row r="6" spans="1:18" s="24" customFormat="1" ht="25.9" customHeight="1" x14ac:dyDescent="0.2">
      <c r="A6" s="17">
        <v>4</v>
      </c>
      <c r="B6" s="22" t="s">
        <v>31</v>
      </c>
      <c r="C6" s="25" t="s">
        <v>171</v>
      </c>
      <c r="D6" s="19">
        <v>22691.87</v>
      </c>
      <c r="E6" s="19" t="s">
        <v>18</v>
      </c>
      <c r="F6" s="20" t="s">
        <v>18</v>
      </c>
      <c r="G6" s="21">
        <v>3623</v>
      </c>
      <c r="H6" s="21">
        <v>185</v>
      </c>
      <c r="I6" s="22">
        <f t="shared" si="0"/>
        <v>19.583783783783783</v>
      </c>
      <c r="J6" s="22">
        <v>15</v>
      </c>
      <c r="K6" s="22">
        <v>1</v>
      </c>
      <c r="L6" s="19">
        <v>22691.87</v>
      </c>
      <c r="M6" s="21">
        <v>3623</v>
      </c>
      <c r="N6" s="23">
        <v>45079</v>
      </c>
      <c r="O6" s="30" t="s">
        <v>40</v>
      </c>
      <c r="R6" s="17"/>
    </row>
    <row r="7" spans="1:18" s="24" customFormat="1" ht="25.9" customHeight="1" x14ac:dyDescent="0.2">
      <c r="A7" s="17">
        <v>5</v>
      </c>
      <c r="B7" s="17">
        <v>4</v>
      </c>
      <c r="C7" s="18" t="s">
        <v>11</v>
      </c>
      <c r="D7" s="19">
        <v>20166.810000000001</v>
      </c>
      <c r="E7" s="19">
        <v>19062.37</v>
      </c>
      <c r="F7" s="20">
        <f>(D7-E7)/E7</f>
        <v>5.7938231185314437E-2</v>
      </c>
      <c r="G7" s="21">
        <v>4163</v>
      </c>
      <c r="H7" s="21">
        <v>157</v>
      </c>
      <c r="I7" s="22">
        <f t="shared" si="0"/>
        <v>26.515923566878982</v>
      </c>
      <c r="J7" s="22">
        <v>12</v>
      </c>
      <c r="K7" s="22">
        <v>9</v>
      </c>
      <c r="L7" s="19">
        <v>543894.36</v>
      </c>
      <c r="M7" s="21">
        <v>99201</v>
      </c>
      <c r="N7" s="23">
        <v>45023</v>
      </c>
      <c r="O7" s="30" t="s">
        <v>61</v>
      </c>
      <c r="R7" s="17"/>
    </row>
    <row r="8" spans="1:18" s="24" customFormat="1" ht="25.9" customHeight="1" x14ac:dyDescent="0.2">
      <c r="A8" s="17">
        <v>6</v>
      </c>
      <c r="B8" s="17">
        <v>2</v>
      </c>
      <c r="C8" s="25" t="s">
        <v>97</v>
      </c>
      <c r="D8" s="19">
        <v>17359.09</v>
      </c>
      <c r="E8" s="19">
        <v>24609.53</v>
      </c>
      <c r="F8" s="20">
        <f>(D8-E8)/E8</f>
        <v>-0.29461919833495392</v>
      </c>
      <c r="G8" s="21">
        <v>2708</v>
      </c>
      <c r="H8" s="21">
        <v>115</v>
      </c>
      <c r="I8" s="22">
        <f t="shared" si="0"/>
        <v>23.547826086956523</v>
      </c>
      <c r="J8" s="22">
        <v>9</v>
      </c>
      <c r="K8" s="22">
        <v>5</v>
      </c>
      <c r="L8" s="19">
        <v>253217.54</v>
      </c>
      <c r="M8" s="21">
        <v>35310</v>
      </c>
      <c r="N8" s="23">
        <v>45051</v>
      </c>
      <c r="O8" s="36" t="s">
        <v>40</v>
      </c>
      <c r="R8" s="17"/>
    </row>
    <row r="9" spans="1:18" s="24" customFormat="1" ht="25.9" customHeight="1" x14ac:dyDescent="0.2">
      <c r="A9" s="17">
        <v>7</v>
      </c>
      <c r="B9" s="17">
        <v>7</v>
      </c>
      <c r="C9" s="18" t="s">
        <v>50</v>
      </c>
      <c r="D9" s="19">
        <v>6267.01</v>
      </c>
      <c r="E9" s="19">
        <v>8469</v>
      </c>
      <c r="F9" s="20">
        <f>(D9-E9)/E9</f>
        <v>-0.26000590388475614</v>
      </c>
      <c r="G9" s="21">
        <v>1295</v>
      </c>
      <c r="H9" s="21">
        <v>97</v>
      </c>
      <c r="I9" s="22">
        <f t="shared" si="0"/>
        <v>13.350515463917526</v>
      </c>
      <c r="J9" s="22">
        <v>12</v>
      </c>
      <c r="K9" s="22">
        <v>7</v>
      </c>
      <c r="L9" s="19">
        <v>239381.91</v>
      </c>
      <c r="M9" s="21">
        <v>47556</v>
      </c>
      <c r="N9" s="23">
        <v>45037</v>
      </c>
      <c r="O9" s="30" t="s">
        <v>51</v>
      </c>
      <c r="R9" s="17"/>
    </row>
    <row r="10" spans="1:18" s="24" customFormat="1" ht="25.9" customHeight="1" x14ac:dyDescent="0.2">
      <c r="A10" s="17">
        <v>8</v>
      </c>
      <c r="B10" s="17">
        <v>6</v>
      </c>
      <c r="C10" s="25" t="s">
        <v>140</v>
      </c>
      <c r="D10" s="28">
        <v>5409.47</v>
      </c>
      <c r="E10" s="19">
        <v>11431.82</v>
      </c>
      <c r="F10" s="20">
        <f>(D10-E10)/E10</f>
        <v>-0.52680588042848819</v>
      </c>
      <c r="G10" s="29">
        <v>897</v>
      </c>
      <c r="H10" s="21">
        <v>56</v>
      </c>
      <c r="I10" s="22">
        <f t="shared" si="0"/>
        <v>16.017857142857142</v>
      </c>
      <c r="J10" s="22">
        <v>10</v>
      </c>
      <c r="K10" s="22">
        <v>2</v>
      </c>
      <c r="L10" s="28">
        <v>17255.64</v>
      </c>
      <c r="M10" s="29">
        <v>2933</v>
      </c>
      <c r="N10" s="23">
        <v>45072</v>
      </c>
      <c r="O10" s="36" t="s">
        <v>13</v>
      </c>
      <c r="R10" s="17"/>
    </row>
    <row r="11" spans="1:18" s="24" customFormat="1" ht="25.9" customHeight="1" x14ac:dyDescent="0.2">
      <c r="A11" s="17">
        <v>9</v>
      </c>
      <c r="B11" s="22" t="s">
        <v>31</v>
      </c>
      <c r="C11" s="25" t="s">
        <v>172</v>
      </c>
      <c r="D11" s="19">
        <v>5167.6099999999997</v>
      </c>
      <c r="E11" s="19" t="s">
        <v>18</v>
      </c>
      <c r="F11" s="20" t="s">
        <v>18</v>
      </c>
      <c r="G11" s="21">
        <v>779</v>
      </c>
      <c r="H11" s="21">
        <v>86</v>
      </c>
      <c r="I11" s="22">
        <f t="shared" si="0"/>
        <v>9.0581395348837201</v>
      </c>
      <c r="J11" s="22">
        <v>14</v>
      </c>
      <c r="K11" s="22">
        <v>1</v>
      </c>
      <c r="L11" s="19">
        <v>5167.6099999999997</v>
      </c>
      <c r="M11" s="21">
        <v>779</v>
      </c>
      <c r="N11" s="23">
        <v>45079</v>
      </c>
      <c r="O11" s="35" t="s">
        <v>17</v>
      </c>
      <c r="R11" s="17"/>
    </row>
    <row r="12" spans="1:18" s="24" customFormat="1" ht="25.9" customHeight="1" x14ac:dyDescent="0.2">
      <c r="A12" s="17">
        <v>10</v>
      </c>
      <c r="B12" s="22" t="s">
        <v>57</v>
      </c>
      <c r="C12" s="25" t="s">
        <v>173</v>
      </c>
      <c r="D12" s="19">
        <v>4933.8900000000003</v>
      </c>
      <c r="E12" s="19" t="s">
        <v>18</v>
      </c>
      <c r="F12" s="20" t="s">
        <v>18</v>
      </c>
      <c r="G12" s="21">
        <v>673</v>
      </c>
      <c r="H12" s="21">
        <v>14</v>
      </c>
      <c r="I12" s="22">
        <f t="shared" si="0"/>
        <v>48.071428571428569</v>
      </c>
      <c r="J12" s="22">
        <v>14</v>
      </c>
      <c r="K12" s="22">
        <v>0</v>
      </c>
      <c r="L12" s="19">
        <v>4933.8900000000003</v>
      </c>
      <c r="M12" s="21">
        <v>673</v>
      </c>
      <c r="N12" s="23" t="s">
        <v>59</v>
      </c>
      <c r="O12" s="30" t="s">
        <v>121</v>
      </c>
      <c r="R12" s="17"/>
    </row>
    <row r="13" spans="1:18" s="24" customFormat="1" ht="25.9" customHeight="1" x14ac:dyDescent="0.2">
      <c r="A13" s="17">
        <v>11</v>
      </c>
      <c r="B13" s="17" t="s">
        <v>31</v>
      </c>
      <c r="C13" s="25" t="s">
        <v>146</v>
      </c>
      <c r="D13" s="19">
        <v>4795.72</v>
      </c>
      <c r="E13" s="20" t="s">
        <v>18</v>
      </c>
      <c r="F13" s="20" t="s">
        <v>18</v>
      </c>
      <c r="G13" s="21">
        <v>821</v>
      </c>
      <c r="H13" s="21">
        <v>86</v>
      </c>
      <c r="I13" s="22">
        <f t="shared" si="0"/>
        <v>9.5465116279069768</v>
      </c>
      <c r="J13" s="22">
        <v>16</v>
      </c>
      <c r="K13" s="22">
        <v>1</v>
      </c>
      <c r="L13" s="19">
        <v>5769.32</v>
      </c>
      <c r="M13" s="21">
        <v>894</v>
      </c>
      <c r="N13" s="23">
        <v>45079</v>
      </c>
      <c r="O13" s="30" t="s">
        <v>16</v>
      </c>
      <c r="R13" s="17"/>
    </row>
    <row r="14" spans="1:18" s="24" customFormat="1" ht="25.9" customHeight="1" x14ac:dyDescent="0.2">
      <c r="A14" s="17">
        <v>12</v>
      </c>
      <c r="B14" s="17">
        <v>11</v>
      </c>
      <c r="C14" s="18" t="s">
        <v>90</v>
      </c>
      <c r="D14" s="19">
        <v>3781.5</v>
      </c>
      <c r="E14" s="19">
        <v>2739.17</v>
      </c>
      <c r="F14" s="20">
        <f t="shared" ref="F14:F23" si="1">(D14-E14)/E14</f>
        <v>0.38052767809226878</v>
      </c>
      <c r="G14" s="21">
        <v>744</v>
      </c>
      <c r="H14" s="21">
        <v>31</v>
      </c>
      <c r="I14" s="22">
        <f t="shared" si="0"/>
        <v>24</v>
      </c>
      <c r="J14" s="22">
        <v>4</v>
      </c>
      <c r="K14" s="22">
        <v>6</v>
      </c>
      <c r="L14" s="19">
        <v>39058.589999999997</v>
      </c>
      <c r="M14" s="21">
        <v>7811</v>
      </c>
      <c r="N14" s="23">
        <v>45044</v>
      </c>
      <c r="O14" s="30" t="s">
        <v>16</v>
      </c>
      <c r="R14" s="17"/>
    </row>
    <row r="15" spans="1:18" s="24" customFormat="1" ht="25.9" customHeight="1" x14ac:dyDescent="0.2">
      <c r="A15" s="17">
        <v>13</v>
      </c>
      <c r="B15" s="17">
        <v>8</v>
      </c>
      <c r="C15" s="25" t="s">
        <v>127</v>
      </c>
      <c r="D15" s="19">
        <v>3533.04</v>
      </c>
      <c r="E15" s="19">
        <v>6296.44</v>
      </c>
      <c r="F15" s="20">
        <f t="shared" si="1"/>
        <v>-0.43888292431913906</v>
      </c>
      <c r="G15" s="21">
        <v>785</v>
      </c>
      <c r="H15" s="21">
        <v>41</v>
      </c>
      <c r="I15" s="22">
        <f t="shared" si="0"/>
        <v>19.146341463414632</v>
      </c>
      <c r="J15" s="22">
        <v>10</v>
      </c>
      <c r="K15" s="22">
        <v>4</v>
      </c>
      <c r="L15" s="19">
        <v>28243.73</v>
      </c>
      <c r="M15" s="21">
        <v>6049</v>
      </c>
      <c r="N15" s="23">
        <v>45058</v>
      </c>
      <c r="O15" s="36" t="s">
        <v>13</v>
      </c>
      <c r="R15" s="17"/>
    </row>
    <row r="16" spans="1:18" s="24" customFormat="1" ht="25.9" customHeight="1" x14ac:dyDescent="0.2">
      <c r="A16" s="17">
        <v>14</v>
      </c>
      <c r="B16" s="17">
        <v>13</v>
      </c>
      <c r="C16" s="25" t="s">
        <v>116</v>
      </c>
      <c r="D16" s="19">
        <v>3270.9299999999994</v>
      </c>
      <c r="E16" s="19">
        <v>1198.4899999999998</v>
      </c>
      <c r="F16" s="20">
        <f t="shared" si="1"/>
        <v>1.7292092549791822</v>
      </c>
      <c r="G16" s="21">
        <v>1003</v>
      </c>
      <c r="H16" s="21">
        <v>15</v>
      </c>
      <c r="I16" s="22">
        <f t="shared" si="0"/>
        <v>66.86666666666666</v>
      </c>
      <c r="J16" s="22">
        <v>4</v>
      </c>
      <c r="K16" s="22">
        <v>5</v>
      </c>
      <c r="L16" s="19">
        <v>22175.23</v>
      </c>
      <c r="M16" s="21">
        <v>5222</v>
      </c>
      <c r="N16" s="23">
        <v>45051</v>
      </c>
      <c r="O16" s="30" t="s">
        <v>117</v>
      </c>
      <c r="R16" s="17"/>
    </row>
    <row r="17" spans="1:19" s="24" customFormat="1" ht="25.9" customHeight="1" x14ac:dyDescent="0.2">
      <c r="A17" s="17">
        <v>15</v>
      </c>
      <c r="B17" s="17">
        <v>9</v>
      </c>
      <c r="C17" s="25" t="s">
        <v>158</v>
      </c>
      <c r="D17" s="19">
        <v>2419.7600000000002</v>
      </c>
      <c r="E17" s="19">
        <v>6170.64</v>
      </c>
      <c r="F17" s="20">
        <f t="shared" si="1"/>
        <v>-0.60785915237317356</v>
      </c>
      <c r="G17" s="21">
        <v>367</v>
      </c>
      <c r="H17" s="22" t="s">
        <v>18</v>
      </c>
      <c r="I17" s="22" t="s">
        <v>18</v>
      </c>
      <c r="J17" s="22">
        <v>6</v>
      </c>
      <c r="K17" s="22">
        <v>2</v>
      </c>
      <c r="L17" s="19">
        <v>8590.77</v>
      </c>
      <c r="M17" s="21">
        <v>1395</v>
      </c>
      <c r="N17" s="23">
        <v>45072</v>
      </c>
      <c r="O17" s="35" t="s">
        <v>100</v>
      </c>
      <c r="R17" s="17"/>
    </row>
    <row r="18" spans="1:19" s="27" customFormat="1" ht="25.9" customHeight="1" x14ac:dyDescent="0.15">
      <c r="A18" s="17">
        <v>16</v>
      </c>
      <c r="B18" s="17">
        <v>10</v>
      </c>
      <c r="C18" s="25" t="s">
        <v>147</v>
      </c>
      <c r="D18" s="19">
        <v>1477.9</v>
      </c>
      <c r="E18" s="19">
        <v>2918.37</v>
      </c>
      <c r="F18" s="20">
        <f t="shared" si="1"/>
        <v>-0.49358717366200988</v>
      </c>
      <c r="G18" s="21">
        <v>340</v>
      </c>
      <c r="H18" s="22">
        <v>24</v>
      </c>
      <c r="I18" s="22">
        <f>G18/H18</f>
        <v>14.166666666666666</v>
      </c>
      <c r="J18" s="21">
        <v>5</v>
      </c>
      <c r="K18" s="22">
        <v>2</v>
      </c>
      <c r="L18" s="19">
        <v>4396.2700000000004</v>
      </c>
      <c r="M18" s="21">
        <v>1066</v>
      </c>
      <c r="N18" s="23">
        <v>45072</v>
      </c>
      <c r="O18" s="35" t="s">
        <v>30</v>
      </c>
      <c r="R18" s="17"/>
      <c r="S18" s="24"/>
    </row>
    <row r="19" spans="1:19" s="27" customFormat="1" ht="25.9" customHeight="1" x14ac:dyDescent="0.15">
      <c r="A19" s="17">
        <v>17</v>
      </c>
      <c r="B19" s="17">
        <v>37</v>
      </c>
      <c r="C19" s="25" t="s">
        <v>155</v>
      </c>
      <c r="D19" s="19">
        <v>1216</v>
      </c>
      <c r="E19" s="19">
        <v>99.99</v>
      </c>
      <c r="F19" s="20">
        <f t="shared" si="1"/>
        <v>11.161216121612162</v>
      </c>
      <c r="G19" s="21">
        <v>520</v>
      </c>
      <c r="H19" s="21">
        <v>22</v>
      </c>
      <c r="I19" s="22">
        <f t="shared" ref="I19:I30" si="2">G19/H19</f>
        <v>23.636363636363637</v>
      </c>
      <c r="J19" s="22">
        <v>3</v>
      </c>
      <c r="K19" s="20" t="s">
        <v>18</v>
      </c>
      <c r="L19" s="19">
        <v>185559.04000000001</v>
      </c>
      <c r="M19" s="21">
        <v>36786</v>
      </c>
      <c r="N19" s="23">
        <v>44869</v>
      </c>
      <c r="O19" s="36" t="s">
        <v>12</v>
      </c>
    </row>
    <row r="20" spans="1:19" s="27" customFormat="1" ht="25.9" customHeight="1" x14ac:dyDescent="0.15">
      <c r="A20" s="17">
        <v>18</v>
      </c>
      <c r="B20" s="17">
        <v>25</v>
      </c>
      <c r="C20" s="25" t="s">
        <v>159</v>
      </c>
      <c r="D20" s="19">
        <v>1213.93</v>
      </c>
      <c r="E20" s="19">
        <v>326.39</v>
      </c>
      <c r="F20" s="20">
        <f t="shared" si="1"/>
        <v>2.7192622322987838</v>
      </c>
      <c r="G20" s="21">
        <v>263</v>
      </c>
      <c r="H20" s="21">
        <v>14</v>
      </c>
      <c r="I20" s="22">
        <f t="shared" si="2"/>
        <v>18.785714285714285</v>
      </c>
      <c r="J20" s="22">
        <v>2</v>
      </c>
      <c r="K20" s="22" t="s">
        <v>18</v>
      </c>
      <c r="L20" s="19">
        <v>1342021.74</v>
      </c>
      <c r="M20" s="21">
        <v>249220</v>
      </c>
      <c r="N20" s="23">
        <v>44743</v>
      </c>
      <c r="O20" s="30" t="s">
        <v>61</v>
      </c>
    </row>
    <row r="21" spans="1:19" s="27" customFormat="1" ht="25.9" customHeight="1" x14ac:dyDescent="0.15">
      <c r="A21" s="17">
        <v>19</v>
      </c>
      <c r="B21" s="17">
        <v>16</v>
      </c>
      <c r="C21" s="25" t="s">
        <v>142</v>
      </c>
      <c r="D21" s="19">
        <v>1107.4000000000001</v>
      </c>
      <c r="E21" s="19">
        <v>1034.8499999999999</v>
      </c>
      <c r="F21" s="20">
        <f t="shared" si="1"/>
        <v>7.0106778760206975E-2</v>
      </c>
      <c r="G21" s="21">
        <v>190</v>
      </c>
      <c r="H21" s="21">
        <v>13</v>
      </c>
      <c r="I21" s="22">
        <f t="shared" si="2"/>
        <v>14.615384615384615</v>
      </c>
      <c r="J21" s="22">
        <v>5</v>
      </c>
      <c r="K21" s="22">
        <v>3</v>
      </c>
      <c r="L21" s="19">
        <v>5676.35</v>
      </c>
      <c r="M21" s="21">
        <v>1014</v>
      </c>
      <c r="N21" s="23">
        <v>45065</v>
      </c>
      <c r="O21" s="36" t="s">
        <v>40</v>
      </c>
    </row>
    <row r="22" spans="1:19" s="27" customFormat="1" ht="25.9" customHeight="1" x14ac:dyDescent="0.15">
      <c r="A22" s="17">
        <v>20</v>
      </c>
      <c r="B22" s="17">
        <v>18</v>
      </c>
      <c r="C22" s="25" t="s">
        <v>36</v>
      </c>
      <c r="D22" s="19">
        <v>1085.6999999999998</v>
      </c>
      <c r="E22" s="19">
        <v>936</v>
      </c>
      <c r="F22" s="20">
        <f t="shared" si="1"/>
        <v>0.15993589743589723</v>
      </c>
      <c r="G22" s="21">
        <v>155</v>
      </c>
      <c r="H22" s="21">
        <v>11</v>
      </c>
      <c r="I22" s="22">
        <f t="shared" si="2"/>
        <v>14.090909090909092</v>
      </c>
      <c r="J22" s="22">
        <v>1</v>
      </c>
      <c r="K22" s="22">
        <v>14</v>
      </c>
      <c r="L22" s="19">
        <v>234621.13000000003</v>
      </c>
      <c r="M22" s="21">
        <v>36750</v>
      </c>
      <c r="N22" s="23">
        <v>44988</v>
      </c>
      <c r="O22" s="36" t="s">
        <v>39</v>
      </c>
    </row>
    <row r="23" spans="1:19" s="27" customFormat="1" ht="25.9" customHeight="1" x14ac:dyDescent="0.15">
      <c r="A23" s="17">
        <v>21</v>
      </c>
      <c r="B23" s="17">
        <v>50</v>
      </c>
      <c r="C23" s="25" t="s">
        <v>156</v>
      </c>
      <c r="D23" s="19">
        <v>832.75</v>
      </c>
      <c r="E23" s="19">
        <v>15.96</v>
      </c>
      <c r="F23" s="20">
        <f t="shared" si="1"/>
        <v>51.17731829573934</v>
      </c>
      <c r="G23" s="21">
        <v>294</v>
      </c>
      <c r="H23" s="21">
        <v>14</v>
      </c>
      <c r="I23" s="22">
        <f t="shared" si="2"/>
        <v>21</v>
      </c>
      <c r="J23" s="22">
        <v>2</v>
      </c>
      <c r="K23" s="22" t="s">
        <v>18</v>
      </c>
      <c r="L23" s="19">
        <v>321657.81</v>
      </c>
      <c r="M23" s="21">
        <v>68650</v>
      </c>
      <c r="N23" s="23">
        <v>44771</v>
      </c>
      <c r="O23" s="35" t="s">
        <v>14</v>
      </c>
    </row>
    <row r="24" spans="1:19" s="27" customFormat="1" ht="25.5" customHeight="1" x14ac:dyDescent="0.15">
      <c r="A24" s="17">
        <v>22</v>
      </c>
      <c r="B24" s="22" t="s">
        <v>57</v>
      </c>
      <c r="C24" s="25" t="s">
        <v>174</v>
      </c>
      <c r="D24" s="19">
        <v>825.67</v>
      </c>
      <c r="E24" s="19" t="s">
        <v>18</v>
      </c>
      <c r="F24" s="20" t="s">
        <v>18</v>
      </c>
      <c r="G24" s="21">
        <v>134</v>
      </c>
      <c r="H24" s="21">
        <v>6</v>
      </c>
      <c r="I24" s="22">
        <f t="shared" si="2"/>
        <v>22.333333333333332</v>
      </c>
      <c r="J24" s="22">
        <v>5</v>
      </c>
      <c r="K24" s="22">
        <v>0</v>
      </c>
      <c r="L24" s="19">
        <v>825.67</v>
      </c>
      <c r="M24" s="21">
        <v>134</v>
      </c>
      <c r="N24" s="23" t="s">
        <v>59</v>
      </c>
      <c r="O24" s="30" t="s">
        <v>61</v>
      </c>
    </row>
    <row r="25" spans="1:19" s="27" customFormat="1" ht="25.9" customHeight="1" x14ac:dyDescent="0.15">
      <c r="A25" s="17">
        <v>23</v>
      </c>
      <c r="B25" s="22" t="s">
        <v>18</v>
      </c>
      <c r="C25" s="25" t="s">
        <v>168</v>
      </c>
      <c r="D25" s="19">
        <v>777.5</v>
      </c>
      <c r="E25" s="20" t="s">
        <v>18</v>
      </c>
      <c r="F25" s="20" t="s">
        <v>18</v>
      </c>
      <c r="G25" s="21">
        <v>363</v>
      </c>
      <c r="H25" s="21">
        <v>14</v>
      </c>
      <c r="I25" s="22">
        <f t="shared" si="2"/>
        <v>25.928571428571427</v>
      </c>
      <c r="J25" s="22">
        <v>2</v>
      </c>
      <c r="K25" s="22" t="s">
        <v>18</v>
      </c>
      <c r="L25" s="19">
        <v>167260.13</v>
      </c>
      <c r="M25" s="21">
        <v>34168</v>
      </c>
      <c r="N25" s="23">
        <v>44925</v>
      </c>
      <c r="O25" s="35" t="s">
        <v>16</v>
      </c>
    </row>
    <row r="26" spans="1:19" s="27" customFormat="1" ht="25.9" customHeight="1" x14ac:dyDescent="0.15">
      <c r="A26" s="17">
        <v>24</v>
      </c>
      <c r="B26" s="17">
        <v>15</v>
      </c>
      <c r="C26" s="25" t="s">
        <v>160</v>
      </c>
      <c r="D26" s="19">
        <v>754.3</v>
      </c>
      <c r="E26" s="19">
        <v>1085.96</v>
      </c>
      <c r="F26" s="20">
        <f>(D26-E26)/E26</f>
        <v>-0.30540719731850169</v>
      </c>
      <c r="G26" s="21">
        <v>195</v>
      </c>
      <c r="H26" s="21">
        <v>14</v>
      </c>
      <c r="I26" s="22">
        <f t="shared" si="2"/>
        <v>13.928571428571429</v>
      </c>
      <c r="J26" s="22">
        <v>8</v>
      </c>
      <c r="K26" s="22">
        <v>2</v>
      </c>
      <c r="L26" s="19">
        <v>1840</v>
      </c>
      <c r="M26" s="21">
        <v>443</v>
      </c>
      <c r="N26" s="23">
        <v>45072</v>
      </c>
      <c r="O26" s="35" t="s">
        <v>117</v>
      </c>
    </row>
    <row r="27" spans="1:19" s="27" customFormat="1" ht="25.9" customHeight="1" x14ac:dyDescent="0.15">
      <c r="A27" s="17">
        <v>25</v>
      </c>
      <c r="B27" s="17">
        <v>39</v>
      </c>
      <c r="C27" s="25" t="s">
        <v>133</v>
      </c>
      <c r="D27" s="19">
        <v>640.5</v>
      </c>
      <c r="E27" s="19">
        <v>73.5</v>
      </c>
      <c r="F27" s="20">
        <f>(D27-E27)/E27</f>
        <v>7.7142857142857144</v>
      </c>
      <c r="G27" s="21">
        <v>210</v>
      </c>
      <c r="H27" s="21">
        <v>2</v>
      </c>
      <c r="I27" s="22">
        <f t="shared" si="2"/>
        <v>105</v>
      </c>
      <c r="J27" s="22">
        <v>1</v>
      </c>
      <c r="K27" s="20" t="s">
        <v>18</v>
      </c>
      <c r="L27" s="19">
        <v>235439.5</v>
      </c>
      <c r="M27" s="21">
        <v>50948</v>
      </c>
      <c r="N27" s="23">
        <v>44400</v>
      </c>
      <c r="O27" s="30" t="s">
        <v>40</v>
      </c>
    </row>
    <row r="28" spans="1:19" s="27" customFormat="1" ht="25.5" customHeight="1" x14ac:dyDescent="0.15">
      <c r="A28" s="17">
        <v>26</v>
      </c>
      <c r="B28" s="17">
        <v>26</v>
      </c>
      <c r="C28" s="25" t="s">
        <v>153</v>
      </c>
      <c r="D28" s="19">
        <v>581.05999999999995</v>
      </c>
      <c r="E28" s="19">
        <v>322</v>
      </c>
      <c r="F28" s="20">
        <f>(D28-E28)/E28</f>
        <v>0.80453416149068302</v>
      </c>
      <c r="G28" s="21">
        <v>186</v>
      </c>
      <c r="H28" s="21">
        <v>3</v>
      </c>
      <c r="I28" s="22">
        <f t="shared" si="2"/>
        <v>62</v>
      </c>
      <c r="J28" s="22">
        <v>2</v>
      </c>
      <c r="K28" s="20" t="s">
        <v>18</v>
      </c>
      <c r="L28" s="19">
        <v>85259.24</v>
      </c>
      <c r="M28" s="21">
        <v>17339</v>
      </c>
      <c r="N28" s="23">
        <v>44855</v>
      </c>
      <c r="O28" s="35" t="s">
        <v>13</v>
      </c>
    </row>
    <row r="29" spans="1:19" s="27" customFormat="1" ht="25.9" customHeight="1" x14ac:dyDescent="0.15">
      <c r="A29" s="17">
        <v>27</v>
      </c>
      <c r="B29" s="17">
        <v>19</v>
      </c>
      <c r="C29" s="18" t="s">
        <v>53</v>
      </c>
      <c r="D29" s="19">
        <v>567.62</v>
      </c>
      <c r="E29" s="19">
        <v>833.97</v>
      </c>
      <c r="F29" s="20">
        <f>(D29-E29)/E29</f>
        <v>-0.31937599673849182</v>
      </c>
      <c r="G29" s="21">
        <v>100</v>
      </c>
      <c r="H29" s="21">
        <v>7</v>
      </c>
      <c r="I29" s="22">
        <f t="shared" si="2"/>
        <v>14.285714285714286</v>
      </c>
      <c r="J29" s="22">
        <v>1</v>
      </c>
      <c r="K29" s="22">
        <v>7</v>
      </c>
      <c r="L29" s="19">
        <v>74288.55</v>
      </c>
      <c r="M29" s="21">
        <v>10671</v>
      </c>
      <c r="N29" s="23">
        <v>45037</v>
      </c>
      <c r="O29" s="30" t="s">
        <v>14</v>
      </c>
    </row>
    <row r="30" spans="1:19" s="27" customFormat="1" ht="25.9" customHeight="1" x14ac:dyDescent="0.15">
      <c r="A30" s="17">
        <v>28</v>
      </c>
      <c r="B30" s="22" t="s">
        <v>18</v>
      </c>
      <c r="C30" s="25" t="s">
        <v>34</v>
      </c>
      <c r="D30" s="19">
        <v>547</v>
      </c>
      <c r="E30" s="20" t="s">
        <v>18</v>
      </c>
      <c r="F30" s="20" t="s">
        <v>18</v>
      </c>
      <c r="G30" s="21">
        <v>233</v>
      </c>
      <c r="H30" s="21">
        <v>15</v>
      </c>
      <c r="I30" s="22">
        <f t="shared" si="2"/>
        <v>15.533333333333333</v>
      </c>
      <c r="J30" s="22">
        <v>3</v>
      </c>
      <c r="K30" s="22" t="s">
        <v>18</v>
      </c>
      <c r="L30" s="19">
        <v>71621.53</v>
      </c>
      <c r="M30" s="21">
        <v>14836</v>
      </c>
      <c r="N30" s="23">
        <v>44981</v>
      </c>
      <c r="O30" s="35" t="s">
        <v>16</v>
      </c>
    </row>
    <row r="31" spans="1:19" s="27" customFormat="1" ht="25.9" customHeight="1" x14ac:dyDescent="0.15">
      <c r="A31" s="17">
        <v>29</v>
      </c>
      <c r="B31" s="17">
        <v>20</v>
      </c>
      <c r="C31" s="25" t="s">
        <v>126</v>
      </c>
      <c r="D31" s="19">
        <v>392</v>
      </c>
      <c r="E31" s="19">
        <v>752</v>
      </c>
      <c r="F31" s="20">
        <f t="shared" ref="F31:F39" si="3">(D31-E31)/E31</f>
        <v>-0.47872340425531917</v>
      </c>
      <c r="G31" s="21">
        <v>59</v>
      </c>
      <c r="H31" s="22" t="s">
        <v>18</v>
      </c>
      <c r="I31" s="22" t="s">
        <v>18</v>
      </c>
      <c r="J31" s="22">
        <v>4</v>
      </c>
      <c r="K31" s="22">
        <v>4</v>
      </c>
      <c r="L31" s="19">
        <v>9060</v>
      </c>
      <c r="M31" s="21">
        <v>1507</v>
      </c>
      <c r="N31" s="23">
        <v>45058</v>
      </c>
      <c r="O31" s="36" t="s">
        <v>15</v>
      </c>
    </row>
    <row r="32" spans="1:19" s="27" customFormat="1" ht="25.5" customHeight="1" x14ac:dyDescent="0.15">
      <c r="A32" s="17">
        <v>30</v>
      </c>
      <c r="B32" s="17">
        <v>35</v>
      </c>
      <c r="C32" s="18" t="s">
        <v>106</v>
      </c>
      <c r="D32" s="19">
        <v>389.3</v>
      </c>
      <c r="E32" s="19">
        <v>102.7</v>
      </c>
      <c r="F32" s="20">
        <f t="shared" si="3"/>
        <v>2.7906523855890946</v>
      </c>
      <c r="G32" s="21">
        <v>66</v>
      </c>
      <c r="H32" s="21">
        <v>2</v>
      </c>
      <c r="I32" s="22">
        <f>G32/H32</f>
        <v>33</v>
      </c>
      <c r="J32" s="22">
        <v>2</v>
      </c>
      <c r="K32" s="20" t="s">
        <v>18</v>
      </c>
      <c r="L32" s="19">
        <v>40538.080000000009</v>
      </c>
      <c r="M32" s="21">
        <v>6877</v>
      </c>
      <c r="N32" s="23">
        <v>44678</v>
      </c>
      <c r="O32" s="30" t="s">
        <v>16</v>
      </c>
    </row>
    <row r="33" spans="1:15" s="27" customFormat="1" ht="25.5" customHeight="1" x14ac:dyDescent="0.15">
      <c r="A33" s="17">
        <v>31</v>
      </c>
      <c r="B33" s="17">
        <v>23</v>
      </c>
      <c r="C33" s="18" t="s">
        <v>58</v>
      </c>
      <c r="D33" s="19">
        <v>297.2</v>
      </c>
      <c r="E33" s="19">
        <v>415.6</v>
      </c>
      <c r="F33" s="20">
        <f t="shared" si="3"/>
        <v>-0.28488931665062567</v>
      </c>
      <c r="G33" s="21">
        <v>43</v>
      </c>
      <c r="H33" s="21">
        <v>3</v>
      </c>
      <c r="I33" s="22">
        <f t="shared" ref="I33:I36" si="4">G33/H33</f>
        <v>14.333333333333334</v>
      </c>
      <c r="J33" s="22">
        <v>1</v>
      </c>
      <c r="K33" s="22">
        <v>6</v>
      </c>
      <c r="L33" s="19">
        <v>10536.270000000002</v>
      </c>
      <c r="M33" s="21">
        <v>1726</v>
      </c>
      <c r="N33" s="23">
        <v>45044</v>
      </c>
      <c r="O33" s="30" t="s">
        <v>16</v>
      </c>
    </row>
    <row r="34" spans="1:15" s="61" customFormat="1" ht="25.9" customHeight="1" x14ac:dyDescent="0.2">
      <c r="A34" s="17">
        <v>32</v>
      </c>
      <c r="B34" s="17">
        <v>34</v>
      </c>
      <c r="C34" s="25" t="s">
        <v>66</v>
      </c>
      <c r="D34" s="28">
        <v>289.2</v>
      </c>
      <c r="E34" s="28">
        <v>123</v>
      </c>
      <c r="F34" s="20">
        <f t="shared" si="3"/>
        <v>1.3512195121951218</v>
      </c>
      <c r="G34" s="21">
        <v>53</v>
      </c>
      <c r="H34" s="21">
        <v>4</v>
      </c>
      <c r="I34" s="22">
        <f t="shared" si="4"/>
        <v>13.25</v>
      </c>
      <c r="J34" s="22">
        <v>3</v>
      </c>
      <c r="K34" s="22">
        <v>6</v>
      </c>
      <c r="L34" s="19">
        <v>15737.87</v>
      </c>
      <c r="M34" s="21">
        <v>2493</v>
      </c>
      <c r="N34" s="23">
        <v>45047</v>
      </c>
      <c r="O34" s="30" t="s">
        <v>61</v>
      </c>
    </row>
    <row r="35" spans="1:15" s="61" customFormat="1" ht="25.9" customHeight="1" x14ac:dyDescent="0.2">
      <c r="A35" s="17">
        <v>33</v>
      </c>
      <c r="B35" s="17">
        <v>24</v>
      </c>
      <c r="C35" s="18" t="s">
        <v>19</v>
      </c>
      <c r="D35" s="19">
        <v>276.8</v>
      </c>
      <c r="E35" s="19">
        <v>379.2</v>
      </c>
      <c r="F35" s="20">
        <f t="shared" si="3"/>
        <v>-0.27004219409282693</v>
      </c>
      <c r="G35" s="21">
        <v>41</v>
      </c>
      <c r="H35" s="21">
        <v>2</v>
      </c>
      <c r="I35" s="22">
        <f t="shared" si="4"/>
        <v>20.5</v>
      </c>
      <c r="J35" s="22">
        <v>1</v>
      </c>
      <c r="K35" s="22">
        <v>9</v>
      </c>
      <c r="L35" s="19">
        <v>136718.25</v>
      </c>
      <c r="M35" s="21">
        <v>19740</v>
      </c>
      <c r="N35" s="23">
        <v>45023</v>
      </c>
      <c r="O35" s="30" t="s">
        <v>12</v>
      </c>
    </row>
    <row r="36" spans="1:15" s="61" customFormat="1" ht="25.9" customHeight="1" x14ac:dyDescent="0.2">
      <c r="A36" s="17">
        <v>34</v>
      </c>
      <c r="B36" s="17">
        <v>30</v>
      </c>
      <c r="C36" s="25" t="s">
        <v>154</v>
      </c>
      <c r="D36" s="19">
        <v>273</v>
      </c>
      <c r="E36" s="19">
        <v>266.5</v>
      </c>
      <c r="F36" s="20">
        <f t="shared" si="3"/>
        <v>2.4390243902439025E-2</v>
      </c>
      <c r="G36" s="21">
        <v>98</v>
      </c>
      <c r="H36" s="21">
        <v>1</v>
      </c>
      <c r="I36" s="22">
        <f t="shared" si="4"/>
        <v>98</v>
      </c>
      <c r="J36" s="22">
        <v>1</v>
      </c>
      <c r="K36" s="20" t="s">
        <v>18</v>
      </c>
      <c r="L36" s="19">
        <v>187640.48</v>
      </c>
      <c r="M36" s="21">
        <v>46762</v>
      </c>
      <c r="N36" s="23">
        <v>44659</v>
      </c>
      <c r="O36" s="35" t="s">
        <v>13</v>
      </c>
    </row>
    <row r="37" spans="1:15" s="61" customFormat="1" ht="25.9" customHeight="1" x14ac:dyDescent="0.2">
      <c r="A37" s="17">
        <v>35</v>
      </c>
      <c r="B37" s="17">
        <v>14</v>
      </c>
      <c r="C37" s="25" t="s">
        <v>141</v>
      </c>
      <c r="D37" s="19">
        <v>189.39</v>
      </c>
      <c r="E37" s="19">
        <v>1158.57</v>
      </c>
      <c r="F37" s="20">
        <f t="shared" si="3"/>
        <v>-0.83653124109894095</v>
      </c>
      <c r="G37" s="21">
        <v>38</v>
      </c>
      <c r="H37" s="22" t="s">
        <v>18</v>
      </c>
      <c r="I37" s="22" t="s">
        <v>18</v>
      </c>
      <c r="J37" s="22">
        <v>1</v>
      </c>
      <c r="K37" s="22">
        <v>3</v>
      </c>
      <c r="L37" s="19">
        <v>2852.96</v>
      </c>
      <c r="M37" s="21">
        <v>526</v>
      </c>
      <c r="N37" s="23">
        <v>45065</v>
      </c>
      <c r="O37" s="36" t="s">
        <v>100</v>
      </c>
    </row>
    <row r="38" spans="1:15" s="61" customFormat="1" ht="25.5" customHeight="1" x14ac:dyDescent="0.2">
      <c r="A38" s="17">
        <v>36</v>
      </c>
      <c r="B38" s="17">
        <v>40</v>
      </c>
      <c r="C38" s="18" t="s">
        <v>37</v>
      </c>
      <c r="D38" s="19">
        <v>181.46</v>
      </c>
      <c r="E38" s="19">
        <v>68.900000000000006</v>
      </c>
      <c r="F38" s="20">
        <f t="shared" si="3"/>
        <v>1.6336719883889694</v>
      </c>
      <c r="G38" s="21">
        <v>36</v>
      </c>
      <c r="H38" s="21">
        <v>3</v>
      </c>
      <c r="I38" s="22">
        <f>G38/H38</f>
        <v>12</v>
      </c>
      <c r="J38" s="22">
        <v>2</v>
      </c>
      <c r="K38" s="22">
        <v>16</v>
      </c>
      <c r="L38" s="19">
        <v>278243.19</v>
      </c>
      <c r="M38" s="21">
        <v>46775</v>
      </c>
      <c r="N38" s="23">
        <v>44973</v>
      </c>
      <c r="O38" s="30" t="s">
        <v>13</v>
      </c>
    </row>
    <row r="39" spans="1:15" s="61" customFormat="1" ht="25.9" customHeight="1" x14ac:dyDescent="0.2">
      <c r="A39" s="17">
        <v>37</v>
      </c>
      <c r="B39" s="17">
        <v>36</v>
      </c>
      <c r="C39" s="25" t="s">
        <v>43</v>
      </c>
      <c r="D39" s="19">
        <v>160.69999999999999</v>
      </c>
      <c r="E39" s="19">
        <v>101.7</v>
      </c>
      <c r="F39" s="20">
        <f t="shared" si="3"/>
        <v>0.58013765978367737</v>
      </c>
      <c r="G39" s="21">
        <v>29</v>
      </c>
      <c r="H39" s="21">
        <v>2</v>
      </c>
      <c r="I39" s="22">
        <f t="shared" ref="I39:I45" si="5">G39/H39</f>
        <v>14.5</v>
      </c>
      <c r="J39" s="22">
        <v>2</v>
      </c>
      <c r="K39" s="22">
        <v>15</v>
      </c>
      <c r="L39" s="19">
        <v>129867.08</v>
      </c>
      <c r="M39" s="21">
        <v>20378</v>
      </c>
      <c r="N39" s="23">
        <v>44981</v>
      </c>
      <c r="O39" s="36" t="s">
        <v>17</v>
      </c>
    </row>
    <row r="40" spans="1:15" s="61" customFormat="1" ht="25.5" customHeight="1" x14ac:dyDescent="0.2">
      <c r="A40" s="17">
        <v>38</v>
      </c>
      <c r="B40" s="22" t="s">
        <v>18</v>
      </c>
      <c r="C40" s="25" t="s">
        <v>42</v>
      </c>
      <c r="D40" s="19">
        <v>154.47999999999999</v>
      </c>
      <c r="E40" s="20" t="s">
        <v>18</v>
      </c>
      <c r="F40" s="20" t="s">
        <v>18</v>
      </c>
      <c r="G40" s="21">
        <v>47</v>
      </c>
      <c r="H40" s="21">
        <v>1</v>
      </c>
      <c r="I40" s="22">
        <f t="shared" si="5"/>
        <v>47</v>
      </c>
      <c r="J40" s="22">
        <v>1</v>
      </c>
      <c r="K40" s="22" t="s">
        <v>18</v>
      </c>
      <c r="L40" s="19">
        <v>324969.93</v>
      </c>
      <c r="M40" s="21">
        <v>64423</v>
      </c>
      <c r="N40" s="23">
        <v>44960</v>
      </c>
      <c r="O40" s="35" t="s">
        <v>14</v>
      </c>
    </row>
    <row r="41" spans="1:15" s="61" customFormat="1" ht="25.5" customHeight="1" x14ac:dyDescent="0.2">
      <c r="A41" s="17">
        <v>39</v>
      </c>
      <c r="B41" s="17">
        <v>51</v>
      </c>
      <c r="C41" s="25" t="s">
        <v>94</v>
      </c>
      <c r="D41" s="19">
        <v>150.80000000000001</v>
      </c>
      <c r="E41" s="19">
        <v>11</v>
      </c>
      <c r="F41" s="20">
        <f>(D41-E41)/E41</f>
        <v>12.709090909090911</v>
      </c>
      <c r="G41" s="21">
        <v>31</v>
      </c>
      <c r="H41" s="21">
        <v>4</v>
      </c>
      <c r="I41" s="22">
        <f t="shared" si="5"/>
        <v>7.75</v>
      </c>
      <c r="J41" s="22">
        <v>3</v>
      </c>
      <c r="K41" s="22">
        <v>7</v>
      </c>
      <c r="L41" s="19">
        <v>2873.0000000000005</v>
      </c>
      <c r="M41" s="21">
        <v>523</v>
      </c>
      <c r="N41" s="23">
        <v>45043</v>
      </c>
      <c r="O41" s="36" t="s">
        <v>95</v>
      </c>
    </row>
    <row r="42" spans="1:15" s="61" customFormat="1" ht="25.5" customHeight="1" x14ac:dyDescent="0.2">
      <c r="A42" s="17">
        <v>40</v>
      </c>
      <c r="B42" s="11" t="s">
        <v>57</v>
      </c>
      <c r="C42" s="13" t="s">
        <v>169</v>
      </c>
      <c r="D42" s="8">
        <v>147.80000000000001</v>
      </c>
      <c r="E42" s="20" t="s">
        <v>18</v>
      </c>
      <c r="F42" s="20" t="s">
        <v>18</v>
      </c>
      <c r="G42" s="10">
        <v>22</v>
      </c>
      <c r="H42" s="10">
        <v>6</v>
      </c>
      <c r="I42" s="22">
        <f t="shared" si="5"/>
        <v>3.6666666666666665</v>
      </c>
      <c r="J42" s="11">
        <v>6</v>
      </c>
      <c r="K42" s="11">
        <v>0</v>
      </c>
      <c r="L42" s="19">
        <v>147.80000000000001</v>
      </c>
      <c r="M42" s="21">
        <v>22</v>
      </c>
      <c r="N42" s="12" t="s">
        <v>59</v>
      </c>
      <c r="O42" s="62" t="s">
        <v>170</v>
      </c>
    </row>
    <row r="43" spans="1:15" s="61" customFormat="1" ht="25.5" customHeight="1" x14ac:dyDescent="0.2">
      <c r="A43" s="17">
        <v>41</v>
      </c>
      <c r="B43" s="17">
        <v>21</v>
      </c>
      <c r="C43" s="18" t="s">
        <v>67</v>
      </c>
      <c r="D43" s="19">
        <v>103.6</v>
      </c>
      <c r="E43" s="19">
        <v>584.70000000000005</v>
      </c>
      <c r="F43" s="20">
        <f t="shared" ref="F43:F48" si="6">(D43-E43)/E43</f>
        <v>-0.82281511886437486</v>
      </c>
      <c r="G43" s="21">
        <v>17</v>
      </c>
      <c r="H43" s="21">
        <v>1</v>
      </c>
      <c r="I43" s="22">
        <f t="shared" si="5"/>
        <v>17</v>
      </c>
      <c r="J43" s="22">
        <v>1</v>
      </c>
      <c r="K43" s="22">
        <v>11</v>
      </c>
      <c r="L43" s="19">
        <v>55560</v>
      </c>
      <c r="M43" s="21">
        <v>7367</v>
      </c>
      <c r="N43" s="23">
        <v>45012</v>
      </c>
      <c r="O43" s="30" t="s">
        <v>68</v>
      </c>
    </row>
    <row r="44" spans="1:15" s="45" customFormat="1" ht="25.5" customHeight="1" x14ac:dyDescent="0.2">
      <c r="A44" s="17">
        <v>42</v>
      </c>
      <c r="B44" s="17">
        <v>33</v>
      </c>
      <c r="C44" s="18" t="s">
        <v>102</v>
      </c>
      <c r="D44" s="19">
        <v>81.2</v>
      </c>
      <c r="E44" s="19">
        <v>153</v>
      </c>
      <c r="F44" s="20">
        <f t="shared" si="6"/>
        <v>-0.46928104575163399</v>
      </c>
      <c r="G44" s="21">
        <v>12</v>
      </c>
      <c r="H44" s="21">
        <v>3</v>
      </c>
      <c r="I44" s="22">
        <f t="shared" si="5"/>
        <v>4</v>
      </c>
      <c r="J44" s="22">
        <v>2</v>
      </c>
      <c r="K44" s="22">
        <v>5</v>
      </c>
      <c r="L44" s="19">
        <v>3463</v>
      </c>
      <c r="M44" s="21">
        <v>609</v>
      </c>
      <c r="N44" s="23">
        <v>45051</v>
      </c>
      <c r="O44" s="30" t="s">
        <v>68</v>
      </c>
    </row>
    <row r="45" spans="1:15" s="61" customFormat="1" ht="25.5" customHeight="1" x14ac:dyDescent="0.2">
      <c r="A45" s="17">
        <v>43</v>
      </c>
      <c r="B45" s="17">
        <v>31</v>
      </c>
      <c r="C45" s="25" t="s">
        <v>23</v>
      </c>
      <c r="D45" s="19">
        <v>70</v>
      </c>
      <c r="E45" s="19">
        <v>223.8</v>
      </c>
      <c r="F45" s="20">
        <f t="shared" si="6"/>
        <v>-0.68722073279714035</v>
      </c>
      <c r="G45" s="21">
        <v>11</v>
      </c>
      <c r="H45" s="21">
        <v>1</v>
      </c>
      <c r="I45" s="22">
        <f t="shared" si="5"/>
        <v>11</v>
      </c>
      <c r="J45" s="22">
        <v>1</v>
      </c>
      <c r="K45" s="22">
        <v>8</v>
      </c>
      <c r="L45" s="19">
        <v>35591.99</v>
      </c>
      <c r="M45" s="21">
        <v>5586</v>
      </c>
      <c r="N45" s="23">
        <v>45030</v>
      </c>
      <c r="O45" s="36" t="s">
        <v>12</v>
      </c>
    </row>
    <row r="46" spans="1:15" s="61" customFormat="1" ht="25.5" customHeight="1" x14ac:dyDescent="0.2">
      <c r="A46" s="17">
        <v>44</v>
      </c>
      <c r="B46" s="17">
        <v>48</v>
      </c>
      <c r="C46" s="18" t="s">
        <v>22</v>
      </c>
      <c r="D46" s="19">
        <v>57</v>
      </c>
      <c r="E46" s="19">
        <v>21</v>
      </c>
      <c r="F46" s="20">
        <f t="shared" si="6"/>
        <v>1.7142857142857142</v>
      </c>
      <c r="G46" s="21">
        <v>7</v>
      </c>
      <c r="H46" s="21" t="s">
        <v>18</v>
      </c>
      <c r="I46" s="21" t="s">
        <v>18</v>
      </c>
      <c r="J46" s="22">
        <v>1</v>
      </c>
      <c r="K46" s="22">
        <v>8</v>
      </c>
      <c r="L46" s="19">
        <v>52907</v>
      </c>
      <c r="M46" s="21">
        <v>8002</v>
      </c>
      <c r="N46" s="23">
        <v>45030</v>
      </c>
      <c r="O46" s="30" t="s">
        <v>15</v>
      </c>
    </row>
    <row r="47" spans="1:15" s="61" customFormat="1" ht="25.5" customHeight="1" x14ac:dyDescent="0.2">
      <c r="A47" s="17">
        <v>45</v>
      </c>
      <c r="B47" s="17">
        <v>54</v>
      </c>
      <c r="C47" s="25" t="s">
        <v>110</v>
      </c>
      <c r="D47" s="19">
        <v>52.3</v>
      </c>
      <c r="E47" s="19">
        <v>3.5</v>
      </c>
      <c r="F47" s="20">
        <f t="shared" si="6"/>
        <v>13.942857142857141</v>
      </c>
      <c r="G47" s="21">
        <v>12</v>
      </c>
      <c r="H47" s="21">
        <v>3</v>
      </c>
      <c r="I47" s="22">
        <f>G47/H47</f>
        <v>4</v>
      </c>
      <c r="J47" s="22">
        <v>2</v>
      </c>
      <c r="K47" s="22">
        <v>5</v>
      </c>
      <c r="L47" s="19">
        <v>953.15</v>
      </c>
      <c r="M47" s="21">
        <v>174</v>
      </c>
      <c r="N47" s="23">
        <v>45052</v>
      </c>
      <c r="O47" s="30" t="s">
        <v>30</v>
      </c>
    </row>
    <row r="48" spans="1:15" s="61" customFormat="1" ht="25.5" customHeight="1" x14ac:dyDescent="0.2">
      <c r="A48" s="17">
        <v>46</v>
      </c>
      <c r="B48" s="17">
        <v>27</v>
      </c>
      <c r="C48" s="18" t="s">
        <v>136</v>
      </c>
      <c r="D48" s="19">
        <v>40</v>
      </c>
      <c r="E48" s="19">
        <v>300.64999999999998</v>
      </c>
      <c r="F48" s="20">
        <f t="shared" si="6"/>
        <v>-0.86695493098287046</v>
      </c>
      <c r="G48" s="21">
        <v>8</v>
      </c>
      <c r="H48" s="21">
        <v>2</v>
      </c>
      <c r="I48" s="22">
        <f t="shared" ref="I48:I49" si="7">G48/H48</f>
        <v>4</v>
      </c>
      <c r="J48" s="22">
        <v>2</v>
      </c>
      <c r="K48" s="22">
        <v>3</v>
      </c>
      <c r="L48" s="19">
        <v>1243</v>
      </c>
      <c r="M48" s="21">
        <v>298</v>
      </c>
      <c r="N48" s="23">
        <v>45065</v>
      </c>
      <c r="O48" s="30" t="s">
        <v>68</v>
      </c>
    </row>
    <row r="49" spans="1:15" s="61" customFormat="1" ht="25.5" customHeight="1" x14ac:dyDescent="0.2">
      <c r="A49" s="17">
        <v>47</v>
      </c>
      <c r="B49" s="22" t="s">
        <v>18</v>
      </c>
      <c r="C49" s="13" t="s">
        <v>175</v>
      </c>
      <c r="D49" s="8">
        <v>34</v>
      </c>
      <c r="E49" s="19" t="s">
        <v>18</v>
      </c>
      <c r="F49" s="20" t="s">
        <v>18</v>
      </c>
      <c r="G49" s="10">
        <v>7</v>
      </c>
      <c r="H49" s="10">
        <v>1</v>
      </c>
      <c r="I49" s="22">
        <f t="shared" si="7"/>
        <v>7</v>
      </c>
      <c r="J49" s="11">
        <v>1</v>
      </c>
      <c r="K49" s="22" t="s">
        <v>18</v>
      </c>
      <c r="L49" s="19">
        <v>203</v>
      </c>
      <c r="M49" s="21">
        <v>38</v>
      </c>
      <c r="N49" s="12">
        <v>45012</v>
      </c>
      <c r="O49" s="62" t="s">
        <v>68</v>
      </c>
    </row>
    <row r="50" spans="1:15" s="45" customFormat="1" ht="25.5" customHeight="1" x14ac:dyDescent="0.2">
      <c r="A50" s="46" t="s">
        <v>85</v>
      </c>
      <c r="B50" s="51" t="s">
        <v>85</v>
      </c>
      <c r="C50" s="46" t="s">
        <v>109</v>
      </c>
      <c r="D50" s="47">
        <f>SUBTOTAL(109,Table1324587[Pajamos 
(GBO)])</f>
        <v>276525.07</v>
      </c>
      <c r="E50" s="47" t="s">
        <v>166</v>
      </c>
      <c r="F50" s="42">
        <f>(D50-E50)/E50</f>
        <v>0.32071044436802693</v>
      </c>
      <c r="G50" s="43">
        <f>SUBTOTAL(109,Table1324587[Žiūrovų sk. 
(ADM)])</f>
        <v>47512</v>
      </c>
      <c r="H50" s="55"/>
      <c r="I50" s="46"/>
      <c r="J50" s="51"/>
      <c r="K50" s="46"/>
      <c r="L50" s="53"/>
      <c r="M50" s="55"/>
      <c r="N50" s="60"/>
      <c r="O50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C2E4-7A6A-4135-82AB-58B8A837F81E}">
  <sheetPr>
    <pageSetUpPr fitToPage="1"/>
  </sheetPr>
  <dimension ref="A1:XFC57"/>
  <sheetViews>
    <sheetView topLeftCell="A29" zoomScale="60" zoomScaleNormal="60" workbookViewId="0">
      <selection activeCell="C51" sqref="C51:O51"/>
    </sheetView>
  </sheetViews>
  <sheetFormatPr defaultColWidth="0" defaultRowHeight="11.25" zeroHeight="1" x14ac:dyDescent="0.15"/>
  <cols>
    <col min="1" max="1" width="4.7109375" style="1" customWidth="1"/>
    <col min="2" max="2" width="4.7109375" style="38" customWidth="1"/>
    <col min="3" max="3" width="30.7109375" style="1" customWidth="1"/>
    <col min="4" max="5" width="20.7109375" style="37" customWidth="1"/>
    <col min="6" max="6" width="20.7109375" style="58" customWidth="1"/>
    <col min="7" max="8" width="20.7109375" style="56" customWidth="1"/>
    <col min="9" max="9" width="20.7109375" style="1" customWidth="1"/>
    <col min="10" max="11" width="20.7109375" style="38" customWidth="1"/>
    <col min="12" max="12" width="20.7109375" style="37" customWidth="1"/>
    <col min="13" max="13" width="20.7109375" style="56" customWidth="1"/>
    <col min="14" max="14" width="20.7109375" style="39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54</v>
      </c>
      <c r="B2" s="14" t="s">
        <v>55</v>
      </c>
      <c r="C2" s="15" t="s">
        <v>0</v>
      </c>
      <c r="D2" s="52" t="s">
        <v>1</v>
      </c>
      <c r="E2" s="52" t="s">
        <v>49</v>
      </c>
      <c r="F2" s="57" t="s">
        <v>2</v>
      </c>
      <c r="G2" s="54" t="s">
        <v>3</v>
      </c>
      <c r="H2" s="54" t="s">
        <v>4</v>
      </c>
      <c r="I2" s="15" t="s">
        <v>28</v>
      </c>
      <c r="J2" s="50" t="s">
        <v>10</v>
      </c>
      <c r="K2" s="50" t="s">
        <v>5</v>
      </c>
      <c r="L2" s="52" t="s">
        <v>6</v>
      </c>
      <c r="M2" s="54" t="s">
        <v>9</v>
      </c>
      <c r="N2" s="59" t="s">
        <v>8</v>
      </c>
      <c r="O2" s="16" t="s">
        <v>7</v>
      </c>
    </row>
    <row r="3" spans="1:18" s="24" customFormat="1" ht="25.9" customHeight="1" x14ac:dyDescent="0.2">
      <c r="A3" s="17">
        <v>1</v>
      </c>
      <c r="B3" s="22">
        <v>1</v>
      </c>
      <c r="C3" s="25" t="s">
        <v>132</v>
      </c>
      <c r="D3" s="19">
        <v>75839.47</v>
      </c>
      <c r="E3" s="19">
        <v>132821.12</v>
      </c>
      <c r="F3" s="20">
        <f>(D3-E3)/E3</f>
        <v>-0.42901046158924122</v>
      </c>
      <c r="G3" s="21">
        <v>10583</v>
      </c>
      <c r="H3" s="21">
        <v>425</v>
      </c>
      <c r="I3" s="21">
        <f t="shared" ref="I3:I10" si="0">G3/H3</f>
        <v>24.901176470588236</v>
      </c>
      <c r="J3" s="22">
        <v>27</v>
      </c>
      <c r="K3" s="22">
        <v>2</v>
      </c>
      <c r="L3" s="19">
        <v>236681.54</v>
      </c>
      <c r="M3" s="21">
        <v>31951</v>
      </c>
      <c r="N3" s="23">
        <v>45065</v>
      </c>
      <c r="O3" s="30" t="s">
        <v>61</v>
      </c>
    </row>
    <row r="4" spans="1:18" s="24" customFormat="1" ht="25.9" customHeight="1" x14ac:dyDescent="0.2">
      <c r="A4" s="17">
        <v>2</v>
      </c>
      <c r="B4" s="22">
        <v>2</v>
      </c>
      <c r="C4" s="25" t="s">
        <v>97</v>
      </c>
      <c r="D4" s="19">
        <v>24609.53</v>
      </c>
      <c r="E4" s="19">
        <v>31431.22</v>
      </c>
      <c r="F4" s="20">
        <f>(D4-E4)/E4</f>
        <v>-0.21703548255524291</v>
      </c>
      <c r="G4" s="21">
        <v>3892</v>
      </c>
      <c r="H4" s="21">
        <v>183</v>
      </c>
      <c r="I4" s="21">
        <f t="shared" si="0"/>
        <v>21.26775956284153</v>
      </c>
      <c r="J4" s="22">
        <v>14</v>
      </c>
      <c r="K4" s="22">
        <v>4</v>
      </c>
      <c r="L4" s="19">
        <v>235858.45</v>
      </c>
      <c r="M4" s="21">
        <v>32602</v>
      </c>
      <c r="N4" s="23">
        <v>45051</v>
      </c>
      <c r="O4" s="36" t="s">
        <v>40</v>
      </c>
    </row>
    <row r="5" spans="1:18" s="24" customFormat="1" ht="25.9" customHeight="1" x14ac:dyDescent="0.2">
      <c r="A5" s="17">
        <v>3</v>
      </c>
      <c r="B5" s="22" t="s">
        <v>31</v>
      </c>
      <c r="C5" s="18" t="s">
        <v>143</v>
      </c>
      <c r="D5" s="19">
        <v>23486.75</v>
      </c>
      <c r="E5" s="21" t="s">
        <v>18</v>
      </c>
      <c r="F5" s="21" t="s">
        <v>18</v>
      </c>
      <c r="G5" s="21">
        <v>4483</v>
      </c>
      <c r="H5" s="21">
        <v>241</v>
      </c>
      <c r="I5" s="21">
        <f t="shared" si="0"/>
        <v>18.601659751037346</v>
      </c>
      <c r="J5" s="22">
        <v>16</v>
      </c>
      <c r="K5" s="22">
        <v>1</v>
      </c>
      <c r="L5" s="19">
        <v>24212.560000000001</v>
      </c>
      <c r="M5" s="21">
        <v>4610</v>
      </c>
      <c r="N5" s="23">
        <v>45072</v>
      </c>
      <c r="O5" s="30" t="s">
        <v>40</v>
      </c>
      <c r="R5" s="17"/>
    </row>
    <row r="6" spans="1:18" s="63" customFormat="1" ht="25.9" customHeight="1" x14ac:dyDescent="0.2">
      <c r="A6" s="17">
        <v>4</v>
      </c>
      <c r="B6" s="22">
        <v>3</v>
      </c>
      <c r="C6" s="18" t="s">
        <v>11</v>
      </c>
      <c r="D6" s="19">
        <v>19062.37</v>
      </c>
      <c r="E6" s="19">
        <v>17437.36</v>
      </c>
      <c r="F6" s="20">
        <f>(D6-E6)/E6</f>
        <v>9.3191285836846771E-2</v>
      </c>
      <c r="G6" s="21">
        <v>3812</v>
      </c>
      <c r="H6" s="21">
        <v>179</v>
      </c>
      <c r="I6" s="21">
        <f t="shared" si="0"/>
        <v>21.296089385474861</v>
      </c>
      <c r="J6" s="22">
        <v>15</v>
      </c>
      <c r="K6" s="22">
        <v>8</v>
      </c>
      <c r="L6" s="19">
        <v>523727.55</v>
      </c>
      <c r="M6" s="21">
        <v>95038</v>
      </c>
      <c r="N6" s="23">
        <v>45023</v>
      </c>
      <c r="O6" s="30" t="s">
        <v>61</v>
      </c>
      <c r="R6" s="6"/>
    </row>
    <row r="7" spans="1:18" s="24" customFormat="1" ht="25.9" customHeight="1" x14ac:dyDescent="0.2">
      <c r="A7" s="17">
        <v>5</v>
      </c>
      <c r="B7" s="19" t="s">
        <v>57</v>
      </c>
      <c r="C7" s="13" t="s">
        <v>151</v>
      </c>
      <c r="D7" s="8">
        <v>13166.49</v>
      </c>
      <c r="E7" s="8" t="s">
        <v>18</v>
      </c>
      <c r="F7" s="20" t="s">
        <v>18</v>
      </c>
      <c r="G7" s="10">
        <v>2074</v>
      </c>
      <c r="H7" s="10">
        <v>20</v>
      </c>
      <c r="I7" s="11">
        <f t="shared" si="0"/>
        <v>103.7</v>
      </c>
      <c r="J7" s="11">
        <v>10</v>
      </c>
      <c r="K7" s="11">
        <v>0</v>
      </c>
      <c r="L7" s="19">
        <v>13166.49</v>
      </c>
      <c r="M7" s="21">
        <v>2074</v>
      </c>
      <c r="N7" s="12" t="s">
        <v>59</v>
      </c>
      <c r="O7" s="36" t="s">
        <v>12</v>
      </c>
      <c r="R7" s="17"/>
    </row>
    <row r="8" spans="1:18" s="24" customFormat="1" ht="25.9" customHeight="1" x14ac:dyDescent="0.2">
      <c r="A8" s="17">
        <v>6</v>
      </c>
      <c r="B8" s="22" t="s">
        <v>152</v>
      </c>
      <c r="C8" s="25" t="s">
        <v>140</v>
      </c>
      <c r="D8" s="28">
        <v>11431.82</v>
      </c>
      <c r="E8" s="21" t="s">
        <v>18</v>
      </c>
      <c r="F8" s="21" t="s">
        <v>18</v>
      </c>
      <c r="G8" s="29">
        <v>1960</v>
      </c>
      <c r="H8" s="21">
        <v>168</v>
      </c>
      <c r="I8" s="22">
        <f t="shared" si="0"/>
        <v>11.666666666666666</v>
      </c>
      <c r="J8" s="22">
        <v>16</v>
      </c>
      <c r="K8" s="22">
        <v>1</v>
      </c>
      <c r="L8" s="28">
        <v>11815.77</v>
      </c>
      <c r="M8" s="29">
        <v>2031</v>
      </c>
      <c r="N8" s="23">
        <v>45072</v>
      </c>
      <c r="O8" s="36" t="s">
        <v>13</v>
      </c>
      <c r="R8" s="17"/>
    </row>
    <row r="9" spans="1:18" s="24" customFormat="1" ht="25.9" customHeight="1" x14ac:dyDescent="0.2">
      <c r="A9" s="17">
        <v>7</v>
      </c>
      <c r="B9" s="11">
        <v>4</v>
      </c>
      <c r="C9" s="7" t="s">
        <v>50</v>
      </c>
      <c r="D9" s="8">
        <v>8469</v>
      </c>
      <c r="E9" s="8">
        <v>10758.47</v>
      </c>
      <c r="F9" s="9">
        <f>(D9-E9)/E9</f>
        <v>-0.21280628193414114</v>
      </c>
      <c r="G9" s="10">
        <v>1734</v>
      </c>
      <c r="H9" s="10">
        <v>152</v>
      </c>
      <c r="I9" s="10">
        <f t="shared" si="0"/>
        <v>11.407894736842104</v>
      </c>
      <c r="J9" s="11">
        <v>10</v>
      </c>
      <c r="K9" s="11">
        <v>6</v>
      </c>
      <c r="L9" s="8">
        <v>233114.90000000002</v>
      </c>
      <c r="M9" s="10">
        <v>46261</v>
      </c>
      <c r="N9" s="12">
        <v>45037</v>
      </c>
      <c r="O9" s="31" t="s">
        <v>51</v>
      </c>
      <c r="R9" s="17"/>
    </row>
    <row r="10" spans="1:18" s="24" customFormat="1" ht="25.9" customHeight="1" x14ac:dyDescent="0.2">
      <c r="A10" s="17">
        <v>8</v>
      </c>
      <c r="B10" s="22">
        <v>5</v>
      </c>
      <c r="C10" s="25" t="s">
        <v>127</v>
      </c>
      <c r="D10" s="19">
        <v>6296.44</v>
      </c>
      <c r="E10" s="19">
        <v>8907.1</v>
      </c>
      <c r="F10" s="20">
        <f>(D10-E10)/E10</f>
        <v>-0.29309876390744471</v>
      </c>
      <c r="G10" s="21">
        <v>1374</v>
      </c>
      <c r="H10" s="21">
        <v>77</v>
      </c>
      <c r="I10" s="21">
        <f t="shared" si="0"/>
        <v>17.844155844155843</v>
      </c>
      <c r="J10" s="22">
        <v>14</v>
      </c>
      <c r="K10" s="22">
        <v>3</v>
      </c>
      <c r="L10" s="19">
        <v>24694.69</v>
      </c>
      <c r="M10" s="21">
        <v>5260</v>
      </c>
      <c r="N10" s="23">
        <v>45058</v>
      </c>
      <c r="O10" s="36" t="s">
        <v>13</v>
      </c>
      <c r="R10" s="17"/>
    </row>
    <row r="11" spans="1:18" s="24" customFormat="1" ht="25.9" customHeight="1" x14ac:dyDescent="0.2">
      <c r="A11" s="17">
        <v>9</v>
      </c>
      <c r="B11" s="11" t="s">
        <v>31</v>
      </c>
      <c r="C11" s="13" t="s">
        <v>158</v>
      </c>
      <c r="D11" s="8">
        <v>6170.64</v>
      </c>
      <c r="E11" s="8" t="s">
        <v>18</v>
      </c>
      <c r="F11" s="20" t="s">
        <v>18</v>
      </c>
      <c r="G11" s="10">
        <v>1028</v>
      </c>
      <c r="H11" s="10" t="s">
        <v>18</v>
      </c>
      <c r="I11" s="11" t="s">
        <v>18</v>
      </c>
      <c r="J11" s="11">
        <v>9</v>
      </c>
      <c r="K11" s="11">
        <v>1</v>
      </c>
      <c r="L11" s="19">
        <v>6170.64</v>
      </c>
      <c r="M11" s="21">
        <v>1028</v>
      </c>
      <c r="N11" s="12">
        <v>45072</v>
      </c>
      <c r="O11" s="62" t="s">
        <v>100</v>
      </c>
      <c r="R11" s="17"/>
    </row>
    <row r="12" spans="1:18" s="63" customFormat="1" ht="25.9" customHeight="1" x14ac:dyDescent="0.2">
      <c r="A12" s="17">
        <v>10</v>
      </c>
      <c r="B12" s="6" t="s">
        <v>31</v>
      </c>
      <c r="C12" s="25" t="s">
        <v>147</v>
      </c>
      <c r="D12" s="19">
        <v>2918.37</v>
      </c>
      <c r="E12" s="19" t="s">
        <v>18</v>
      </c>
      <c r="F12" s="20" t="s">
        <v>18</v>
      </c>
      <c r="G12" s="21">
        <v>726</v>
      </c>
      <c r="H12" s="22">
        <v>28</v>
      </c>
      <c r="I12" s="22">
        <f>G12/H12</f>
        <v>25.928571428571427</v>
      </c>
      <c r="J12" s="21">
        <v>5</v>
      </c>
      <c r="K12" s="22">
        <v>1</v>
      </c>
      <c r="L12" s="19">
        <v>2918.37</v>
      </c>
      <c r="M12" s="21">
        <v>726</v>
      </c>
      <c r="N12" s="23">
        <v>45072</v>
      </c>
      <c r="O12" s="35" t="s">
        <v>30</v>
      </c>
      <c r="R12" s="6"/>
    </row>
    <row r="13" spans="1:18" s="24" customFormat="1" ht="25.9" customHeight="1" x14ac:dyDescent="0.2">
      <c r="A13" s="17">
        <v>11</v>
      </c>
      <c r="B13" s="22">
        <v>9</v>
      </c>
      <c r="C13" s="18" t="s">
        <v>90</v>
      </c>
      <c r="D13" s="19">
        <v>2739.17</v>
      </c>
      <c r="E13" s="19">
        <v>2266.71</v>
      </c>
      <c r="F13" s="20">
        <f>(D13-E13)/E13</f>
        <v>0.20843425052168121</v>
      </c>
      <c r="G13" s="21">
        <v>565</v>
      </c>
      <c r="H13" s="21">
        <v>36</v>
      </c>
      <c r="I13" s="21">
        <f>G13/H13</f>
        <v>15.694444444444445</v>
      </c>
      <c r="J13" s="22">
        <v>5</v>
      </c>
      <c r="K13" s="22">
        <v>5</v>
      </c>
      <c r="L13" s="19">
        <v>35277.089999999997</v>
      </c>
      <c r="M13" s="21">
        <v>7067</v>
      </c>
      <c r="N13" s="23">
        <v>45044</v>
      </c>
      <c r="O13" s="30" t="s">
        <v>16</v>
      </c>
      <c r="R13" s="17"/>
    </row>
    <row r="14" spans="1:18" s="24" customFormat="1" ht="25.9" customHeight="1" x14ac:dyDescent="0.2">
      <c r="A14" s="17">
        <v>12</v>
      </c>
      <c r="B14" s="22">
        <v>6</v>
      </c>
      <c r="C14" s="25" t="s">
        <v>112</v>
      </c>
      <c r="D14" s="19">
        <v>1950.76</v>
      </c>
      <c r="E14" s="19">
        <v>6071.46</v>
      </c>
      <c r="F14" s="20">
        <f>(D14-E14)/E14</f>
        <v>-0.67870001614109288</v>
      </c>
      <c r="G14" s="21">
        <v>294</v>
      </c>
      <c r="H14" s="21">
        <v>25</v>
      </c>
      <c r="I14" s="21">
        <f>G14/H14</f>
        <v>11.76</v>
      </c>
      <c r="J14" s="22">
        <v>6</v>
      </c>
      <c r="K14" s="22">
        <v>3</v>
      </c>
      <c r="L14" s="19">
        <v>22982.47</v>
      </c>
      <c r="M14" s="21">
        <v>3567</v>
      </c>
      <c r="N14" s="23">
        <v>45058</v>
      </c>
      <c r="O14" s="36" t="s">
        <v>13</v>
      </c>
      <c r="R14" s="17"/>
    </row>
    <row r="15" spans="1:18" s="24" customFormat="1" ht="25.9" customHeight="1" x14ac:dyDescent="0.2">
      <c r="A15" s="17">
        <v>13</v>
      </c>
      <c r="B15" s="11">
        <v>11</v>
      </c>
      <c r="C15" s="13" t="s">
        <v>116</v>
      </c>
      <c r="D15" s="8">
        <v>1198.4899999999998</v>
      </c>
      <c r="E15" s="8">
        <v>2066.2499999999995</v>
      </c>
      <c r="F15" s="9">
        <f>(D15-E15)/E15</f>
        <v>-0.41996854204476708</v>
      </c>
      <c r="G15" s="10">
        <v>305</v>
      </c>
      <c r="H15" s="10">
        <v>8</v>
      </c>
      <c r="I15" s="10">
        <f>G15/H15</f>
        <v>38.125</v>
      </c>
      <c r="J15" s="11">
        <v>4</v>
      </c>
      <c r="K15" s="11">
        <v>4</v>
      </c>
      <c r="L15" s="8">
        <v>18904.3</v>
      </c>
      <c r="M15" s="10">
        <v>4219</v>
      </c>
      <c r="N15" s="12">
        <v>45051</v>
      </c>
      <c r="O15" s="31" t="s">
        <v>117</v>
      </c>
      <c r="R15" s="17"/>
    </row>
    <row r="16" spans="1:18" s="24" customFormat="1" ht="25.9" customHeight="1" x14ac:dyDescent="0.2">
      <c r="A16" s="17">
        <v>14</v>
      </c>
      <c r="B16" s="22">
        <v>13</v>
      </c>
      <c r="C16" s="25" t="s">
        <v>141</v>
      </c>
      <c r="D16" s="19">
        <v>1158.57</v>
      </c>
      <c r="E16" s="19">
        <v>906.3</v>
      </c>
      <c r="F16" s="20">
        <f>(D16-E16)/E16</f>
        <v>0.27835153922542205</v>
      </c>
      <c r="G16" s="21">
        <v>230</v>
      </c>
      <c r="H16" s="22" t="s">
        <v>18</v>
      </c>
      <c r="I16" s="22" t="s">
        <v>18</v>
      </c>
      <c r="J16" s="22">
        <v>2</v>
      </c>
      <c r="K16" s="22">
        <v>2</v>
      </c>
      <c r="L16" s="19">
        <v>2663.57</v>
      </c>
      <c r="M16" s="21">
        <v>488</v>
      </c>
      <c r="N16" s="23">
        <v>45065</v>
      </c>
      <c r="O16" s="36" t="s">
        <v>100</v>
      </c>
      <c r="R16" s="17"/>
    </row>
    <row r="17" spans="1:19" s="24" customFormat="1" ht="25.9" customHeight="1" x14ac:dyDescent="0.2">
      <c r="A17" s="17">
        <v>15</v>
      </c>
      <c r="B17" s="11" t="s">
        <v>31</v>
      </c>
      <c r="C17" s="13" t="s">
        <v>160</v>
      </c>
      <c r="D17" s="8">
        <v>1085.96</v>
      </c>
      <c r="E17" s="8" t="s">
        <v>18</v>
      </c>
      <c r="F17" s="9" t="s">
        <v>18</v>
      </c>
      <c r="G17" s="10">
        <v>248</v>
      </c>
      <c r="H17" s="10">
        <v>35</v>
      </c>
      <c r="I17" s="11">
        <f>G17/H17</f>
        <v>7.0857142857142854</v>
      </c>
      <c r="J17" s="11">
        <v>6</v>
      </c>
      <c r="K17" s="11">
        <v>1</v>
      </c>
      <c r="L17" s="8">
        <v>1085.96</v>
      </c>
      <c r="M17" s="10">
        <v>248</v>
      </c>
      <c r="N17" s="12">
        <v>45072</v>
      </c>
      <c r="O17" s="62" t="s">
        <v>117</v>
      </c>
      <c r="R17" s="17"/>
    </row>
    <row r="18" spans="1:19" s="24" customFormat="1" ht="25.9" customHeight="1" x14ac:dyDescent="0.2">
      <c r="A18" s="17">
        <v>16</v>
      </c>
      <c r="B18" s="22">
        <v>7</v>
      </c>
      <c r="C18" s="25" t="s">
        <v>142</v>
      </c>
      <c r="D18" s="19">
        <v>1034.8499999999999</v>
      </c>
      <c r="E18" s="19">
        <v>3534.1</v>
      </c>
      <c r="F18" s="20">
        <f>(D18-E18)/E18</f>
        <v>-0.70718146062646781</v>
      </c>
      <c r="G18" s="21">
        <v>183</v>
      </c>
      <c r="H18" s="21">
        <v>23</v>
      </c>
      <c r="I18" s="21">
        <f>G18/H18</f>
        <v>7.9565217391304346</v>
      </c>
      <c r="J18" s="22">
        <v>7</v>
      </c>
      <c r="K18" s="22">
        <v>2</v>
      </c>
      <c r="L18" s="19">
        <v>4568.95</v>
      </c>
      <c r="M18" s="21">
        <v>824</v>
      </c>
      <c r="N18" s="23">
        <v>45065</v>
      </c>
      <c r="O18" s="36" t="s">
        <v>40</v>
      </c>
      <c r="R18" s="17"/>
    </row>
    <row r="19" spans="1:19" s="27" customFormat="1" ht="25.9" customHeight="1" x14ac:dyDescent="0.15">
      <c r="A19" s="17">
        <v>17</v>
      </c>
      <c r="B19" s="11" t="s">
        <v>57</v>
      </c>
      <c r="C19" s="13" t="s">
        <v>146</v>
      </c>
      <c r="D19" s="8">
        <v>973.6</v>
      </c>
      <c r="E19" s="10" t="s">
        <v>18</v>
      </c>
      <c r="F19" s="10" t="s">
        <v>18</v>
      </c>
      <c r="G19" s="10">
        <v>130</v>
      </c>
      <c r="H19" s="10">
        <v>4</v>
      </c>
      <c r="I19" s="11">
        <f>G19/H19</f>
        <v>32.5</v>
      </c>
      <c r="J19" s="11">
        <v>3</v>
      </c>
      <c r="K19" s="11">
        <v>0</v>
      </c>
      <c r="L19" s="8">
        <v>973.6</v>
      </c>
      <c r="M19" s="10">
        <v>130</v>
      </c>
      <c r="N19" s="12" t="s">
        <v>59</v>
      </c>
      <c r="O19" s="31" t="s">
        <v>16</v>
      </c>
      <c r="R19" s="17"/>
      <c r="S19" s="24"/>
    </row>
    <row r="20" spans="1:19" s="27" customFormat="1" ht="25.9" customHeight="1" x14ac:dyDescent="0.15">
      <c r="A20" s="17">
        <v>18</v>
      </c>
      <c r="B20" s="11">
        <v>22</v>
      </c>
      <c r="C20" s="13" t="s">
        <v>36</v>
      </c>
      <c r="D20" s="8">
        <v>936</v>
      </c>
      <c r="E20" s="8">
        <v>327.3</v>
      </c>
      <c r="F20" s="9">
        <f t="shared" ref="F20:F26" si="1">(D20-E20)/E20</f>
        <v>1.8597616865261228</v>
      </c>
      <c r="G20" s="10">
        <v>129</v>
      </c>
      <c r="H20" s="10">
        <v>11</v>
      </c>
      <c r="I20" s="10" t="s">
        <v>18</v>
      </c>
      <c r="J20" s="11">
        <v>1</v>
      </c>
      <c r="K20" s="11">
        <v>13</v>
      </c>
      <c r="L20" s="8">
        <v>233535.43000000005</v>
      </c>
      <c r="M20" s="10">
        <v>36595</v>
      </c>
      <c r="N20" s="12">
        <v>44988</v>
      </c>
      <c r="O20" s="34" t="s">
        <v>39</v>
      </c>
    </row>
    <row r="21" spans="1:19" s="27" customFormat="1" ht="25.9" customHeight="1" x14ac:dyDescent="0.15">
      <c r="A21" s="17">
        <v>19</v>
      </c>
      <c r="B21" s="22">
        <v>14</v>
      </c>
      <c r="C21" s="18" t="s">
        <v>53</v>
      </c>
      <c r="D21" s="19">
        <v>833.97</v>
      </c>
      <c r="E21" s="19">
        <v>1282.04</v>
      </c>
      <c r="F21" s="20">
        <f t="shared" si="1"/>
        <v>-0.34949767557954509</v>
      </c>
      <c r="G21" s="21">
        <v>151</v>
      </c>
      <c r="H21" s="21">
        <v>5</v>
      </c>
      <c r="I21" s="21">
        <f>G21/H21</f>
        <v>30.2</v>
      </c>
      <c r="J21" s="22">
        <v>1</v>
      </c>
      <c r="K21" s="22">
        <v>6</v>
      </c>
      <c r="L21" s="19">
        <v>73720.929999999993</v>
      </c>
      <c r="M21" s="21">
        <v>10571</v>
      </c>
      <c r="N21" s="23">
        <v>45037</v>
      </c>
      <c r="O21" s="30" t="s">
        <v>14</v>
      </c>
    </row>
    <row r="22" spans="1:19" ht="25.9" customHeight="1" x14ac:dyDescent="0.15">
      <c r="A22" s="17">
        <v>20</v>
      </c>
      <c r="B22" s="22">
        <v>12</v>
      </c>
      <c r="C22" s="25" t="s">
        <v>126</v>
      </c>
      <c r="D22" s="19">
        <v>752</v>
      </c>
      <c r="E22" s="19">
        <v>1872</v>
      </c>
      <c r="F22" s="20">
        <f t="shared" si="1"/>
        <v>-0.59829059829059827</v>
      </c>
      <c r="G22" s="21">
        <v>119</v>
      </c>
      <c r="H22" s="22" t="s">
        <v>18</v>
      </c>
      <c r="I22" s="22" t="s">
        <v>18</v>
      </c>
      <c r="J22" s="22">
        <v>4</v>
      </c>
      <c r="K22" s="22">
        <v>3</v>
      </c>
      <c r="L22" s="19">
        <v>8668</v>
      </c>
      <c r="M22" s="21">
        <v>1448</v>
      </c>
      <c r="N22" s="23">
        <v>45058</v>
      </c>
      <c r="O22" s="36" t="s">
        <v>15</v>
      </c>
    </row>
    <row r="23" spans="1:19" s="27" customFormat="1" ht="25.9" customHeight="1" x14ac:dyDescent="0.15">
      <c r="A23" s="17">
        <v>21</v>
      </c>
      <c r="B23" s="22">
        <v>28</v>
      </c>
      <c r="C23" s="18" t="s">
        <v>67</v>
      </c>
      <c r="D23" s="19">
        <v>584.70000000000005</v>
      </c>
      <c r="E23" s="19">
        <v>134.19999999999999</v>
      </c>
      <c r="F23" s="20">
        <f t="shared" si="1"/>
        <v>3.3569299552906116</v>
      </c>
      <c r="G23" s="21">
        <v>100</v>
      </c>
      <c r="H23" s="21">
        <v>5</v>
      </c>
      <c r="I23" s="22">
        <f>G23/H23</f>
        <v>20</v>
      </c>
      <c r="J23" s="22">
        <v>4</v>
      </c>
      <c r="K23" s="22">
        <v>10</v>
      </c>
      <c r="L23" s="19">
        <v>55456</v>
      </c>
      <c r="M23" s="21">
        <v>7350</v>
      </c>
      <c r="N23" s="23">
        <v>45012</v>
      </c>
      <c r="O23" s="30" t="s">
        <v>68</v>
      </c>
    </row>
    <row r="24" spans="1:19" s="27" customFormat="1" ht="25.9" customHeight="1" x14ac:dyDescent="0.15">
      <c r="A24" s="17">
        <v>22</v>
      </c>
      <c r="B24" s="22">
        <v>8</v>
      </c>
      <c r="C24" s="25" t="s">
        <v>111</v>
      </c>
      <c r="D24" s="19">
        <v>427.39</v>
      </c>
      <c r="E24" s="19">
        <v>3196.45</v>
      </c>
      <c r="F24" s="20">
        <f t="shared" si="1"/>
        <v>-0.86629229301256083</v>
      </c>
      <c r="G24" s="21">
        <v>65</v>
      </c>
      <c r="H24" s="21">
        <v>11</v>
      </c>
      <c r="I24" s="22" t="s">
        <v>18</v>
      </c>
      <c r="J24" s="22">
        <v>5</v>
      </c>
      <c r="K24" s="22">
        <v>3</v>
      </c>
      <c r="L24" s="19">
        <v>21604.17</v>
      </c>
      <c r="M24" s="21">
        <v>3184</v>
      </c>
      <c r="N24" s="23">
        <v>45058</v>
      </c>
      <c r="O24" s="36" t="s">
        <v>12</v>
      </c>
    </row>
    <row r="25" spans="1:19" s="27" customFormat="1" ht="25.9" customHeight="1" x14ac:dyDescent="0.15">
      <c r="A25" s="17">
        <v>23</v>
      </c>
      <c r="B25" s="22">
        <v>27</v>
      </c>
      <c r="C25" s="18" t="s">
        <v>58</v>
      </c>
      <c r="D25" s="19">
        <v>415.6</v>
      </c>
      <c r="E25" s="19">
        <v>137.5</v>
      </c>
      <c r="F25" s="20">
        <f t="shared" si="1"/>
        <v>2.0225454545454546</v>
      </c>
      <c r="G25" s="21">
        <v>68</v>
      </c>
      <c r="H25" s="21">
        <v>44</v>
      </c>
      <c r="I25" s="22">
        <f t="shared" ref="I25:I30" si="2">G25/H25</f>
        <v>1.5454545454545454</v>
      </c>
      <c r="J25" s="22">
        <v>3</v>
      </c>
      <c r="K25" s="22">
        <v>5</v>
      </c>
      <c r="L25" s="19">
        <v>10239.070000000002</v>
      </c>
      <c r="M25" s="21">
        <v>1683</v>
      </c>
      <c r="N25" s="23">
        <v>45044</v>
      </c>
      <c r="O25" s="30" t="s">
        <v>16</v>
      </c>
    </row>
    <row r="26" spans="1:19" s="27" customFormat="1" ht="25.9" customHeight="1" x14ac:dyDescent="0.15">
      <c r="A26" s="17">
        <v>24</v>
      </c>
      <c r="B26" s="22">
        <v>15</v>
      </c>
      <c r="C26" s="18" t="s">
        <v>19</v>
      </c>
      <c r="D26" s="19">
        <v>379.2</v>
      </c>
      <c r="E26" s="19">
        <v>1201.2</v>
      </c>
      <c r="F26" s="20">
        <f t="shared" si="1"/>
        <v>-0.68431568431568424</v>
      </c>
      <c r="G26" s="21">
        <v>52</v>
      </c>
      <c r="H26" s="21">
        <v>2</v>
      </c>
      <c r="I26" s="21">
        <f t="shared" si="2"/>
        <v>26</v>
      </c>
      <c r="J26" s="22">
        <v>1</v>
      </c>
      <c r="K26" s="22">
        <v>8</v>
      </c>
      <c r="L26" s="19">
        <v>136441.45000000001</v>
      </c>
      <c r="M26" s="21">
        <v>19699</v>
      </c>
      <c r="N26" s="23">
        <v>45023</v>
      </c>
      <c r="O26" s="30" t="s">
        <v>12</v>
      </c>
    </row>
    <row r="27" spans="1:19" s="27" customFormat="1" ht="25.9" customHeight="1" x14ac:dyDescent="0.15">
      <c r="A27" s="17">
        <v>25</v>
      </c>
      <c r="B27" s="19" t="s">
        <v>18</v>
      </c>
      <c r="C27" s="25" t="s">
        <v>159</v>
      </c>
      <c r="D27" s="19">
        <v>326.39</v>
      </c>
      <c r="E27" s="19" t="s">
        <v>18</v>
      </c>
      <c r="F27" s="20" t="s">
        <v>18</v>
      </c>
      <c r="G27" s="21">
        <v>84</v>
      </c>
      <c r="H27" s="21">
        <v>4</v>
      </c>
      <c r="I27" s="22">
        <f t="shared" si="2"/>
        <v>21</v>
      </c>
      <c r="J27" s="22">
        <v>2</v>
      </c>
      <c r="K27" s="22" t="s">
        <v>18</v>
      </c>
      <c r="L27" s="19">
        <v>1340807.81</v>
      </c>
      <c r="M27" s="21">
        <v>248957</v>
      </c>
      <c r="N27" s="23">
        <v>44743</v>
      </c>
      <c r="O27" s="30" t="s">
        <v>61</v>
      </c>
    </row>
    <row r="28" spans="1:19" s="27" customFormat="1" ht="25.9" customHeight="1" x14ac:dyDescent="0.15">
      <c r="A28" s="17">
        <v>26</v>
      </c>
      <c r="B28" s="20" t="s">
        <v>18</v>
      </c>
      <c r="C28" s="25" t="s">
        <v>153</v>
      </c>
      <c r="D28" s="19">
        <v>322</v>
      </c>
      <c r="E28" s="19" t="s">
        <v>18</v>
      </c>
      <c r="F28" s="20" t="s">
        <v>18</v>
      </c>
      <c r="G28" s="21">
        <v>102</v>
      </c>
      <c r="H28" s="21">
        <v>2</v>
      </c>
      <c r="I28" s="22">
        <f t="shared" si="2"/>
        <v>51</v>
      </c>
      <c r="J28" s="22">
        <v>2</v>
      </c>
      <c r="K28" s="20" t="s">
        <v>18</v>
      </c>
      <c r="L28" s="19">
        <v>84678.18</v>
      </c>
      <c r="M28" s="21">
        <v>17153</v>
      </c>
      <c r="N28" s="23">
        <v>44855</v>
      </c>
      <c r="O28" s="35" t="s">
        <v>13</v>
      </c>
    </row>
    <row r="29" spans="1:19" s="27" customFormat="1" ht="25.9" customHeight="1" x14ac:dyDescent="0.15">
      <c r="A29" s="17">
        <v>27</v>
      </c>
      <c r="B29" s="22">
        <v>16</v>
      </c>
      <c r="C29" s="18" t="s">
        <v>136</v>
      </c>
      <c r="D29" s="19">
        <v>300.64999999999998</v>
      </c>
      <c r="E29" s="19">
        <v>902.03</v>
      </c>
      <c r="F29" s="20">
        <f>(D29-E29)/E29</f>
        <v>-0.66669622961542296</v>
      </c>
      <c r="G29" s="21">
        <v>74</v>
      </c>
      <c r="H29" s="21">
        <v>10</v>
      </c>
      <c r="I29" s="21">
        <f t="shared" si="2"/>
        <v>7.4</v>
      </c>
      <c r="J29" s="22">
        <v>7</v>
      </c>
      <c r="K29" s="22">
        <v>2</v>
      </c>
      <c r="L29" s="19">
        <v>1203</v>
      </c>
      <c r="M29" s="21">
        <v>290</v>
      </c>
      <c r="N29" s="23">
        <v>45065</v>
      </c>
      <c r="O29" s="30" t="s">
        <v>68</v>
      </c>
    </row>
    <row r="30" spans="1:19" s="27" customFormat="1" ht="25.9" customHeight="1" x14ac:dyDescent="0.15">
      <c r="A30" s="17">
        <v>28</v>
      </c>
      <c r="B30" s="22">
        <v>21</v>
      </c>
      <c r="C30" s="25" t="s">
        <v>79</v>
      </c>
      <c r="D30" s="19">
        <v>298.89999999999998</v>
      </c>
      <c r="E30" s="19">
        <v>378.2</v>
      </c>
      <c r="F30" s="20">
        <f>(D30-E30)/E30</f>
        <v>-0.20967741935483875</v>
      </c>
      <c r="G30" s="21">
        <v>71</v>
      </c>
      <c r="H30" s="21">
        <v>4</v>
      </c>
      <c r="I30" s="22">
        <f t="shared" si="2"/>
        <v>17.75</v>
      </c>
      <c r="J30" s="22">
        <v>2</v>
      </c>
      <c r="K30" s="22">
        <v>10</v>
      </c>
      <c r="L30" s="19">
        <v>45573</v>
      </c>
      <c r="M30" s="21">
        <v>5347</v>
      </c>
      <c r="N30" s="23">
        <v>45012</v>
      </c>
      <c r="O30" s="36" t="s">
        <v>68</v>
      </c>
    </row>
    <row r="31" spans="1:19" s="27" customFormat="1" ht="25.9" customHeight="1" x14ac:dyDescent="0.15">
      <c r="A31" s="17">
        <v>29</v>
      </c>
      <c r="B31" s="11"/>
      <c r="C31" s="13" t="s">
        <v>157</v>
      </c>
      <c r="D31" s="8">
        <v>290</v>
      </c>
      <c r="E31" s="8" t="s">
        <v>18</v>
      </c>
      <c r="F31" s="20" t="s">
        <v>18</v>
      </c>
      <c r="G31" s="10">
        <v>58</v>
      </c>
      <c r="H31" s="10">
        <v>1</v>
      </c>
      <c r="I31" s="11">
        <v>58</v>
      </c>
      <c r="J31" s="11">
        <v>1</v>
      </c>
      <c r="K31" s="11" t="s">
        <v>18</v>
      </c>
      <c r="L31" s="19">
        <v>2184</v>
      </c>
      <c r="M31" s="21">
        <v>539</v>
      </c>
      <c r="N31" s="12">
        <v>44316</v>
      </c>
      <c r="O31" s="62" t="s">
        <v>68</v>
      </c>
    </row>
    <row r="32" spans="1:19" s="27" customFormat="1" ht="25.9" customHeight="1" x14ac:dyDescent="0.15">
      <c r="A32" s="17">
        <v>30</v>
      </c>
      <c r="B32" s="20" t="s">
        <v>18</v>
      </c>
      <c r="C32" s="13" t="s">
        <v>154</v>
      </c>
      <c r="D32" s="8">
        <v>266.5</v>
      </c>
      <c r="E32" s="19" t="s">
        <v>18</v>
      </c>
      <c r="F32" s="20" t="s">
        <v>18</v>
      </c>
      <c r="G32" s="10">
        <v>92</v>
      </c>
      <c r="H32" s="10">
        <v>3</v>
      </c>
      <c r="I32" s="11">
        <f t="shared" ref="I32:I45" si="3">G32/H32</f>
        <v>30.666666666666668</v>
      </c>
      <c r="J32" s="11">
        <v>1</v>
      </c>
      <c r="K32" s="20" t="s">
        <v>18</v>
      </c>
      <c r="L32" s="19">
        <v>186319.48</v>
      </c>
      <c r="M32" s="21">
        <v>46401</v>
      </c>
      <c r="N32" s="12">
        <v>44659</v>
      </c>
      <c r="O32" s="35" t="s">
        <v>13</v>
      </c>
    </row>
    <row r="33" spans="1:15" s="27" customFormat="1" ht="25.9" customHeight="1" x14ac:dyDescent="0.15">
      <c r="A33" s="17">
        <v>31</v>
      </c>
      <c r="B33" s="22">
        <v>32</v>
      </c>
      <c r="C33" s="25" t="s">
        <v>23</v>
      </c>
      <c r="D33" s="19">
        <v>223.8</v>
      </c>
      <c r="E33" s="19">
        <v>64.5</v>
      </c>
      <c r="F33" s="20">
        <f t="shared" ref="F33:F38" si="4">(D33-E33)/E33</f>
        <v>2.4697674418604652</v>
      </c>
      <c r="G33" s="21">
        <v>39</v>
      </c>
      <c r="H33" s="21">
        <v>2</v>
      </c>
      <c r="I33" s="22">
        <f t="shared" si="3"/>
        <v>19.5</v>
      </c>
      <c r="J33" s="22">
        <v>2</v>
      </c>
      <c r="K33" s="22">
        <v>7</v>
      </c>
      <c r="L33" s="19">
        <v>35477.99</v>
      </c>
      <c r="M33" s="21">
        <v>5565</v>
      </c>
      <c r="N33" s="23">
        <v>45030</v>
      </c>
      <c r="O33" s="36" t="s">
        <v>12</v>
      </c>
    </row>
    <row r="34" spans="1:15" s="27" customFormat="1" ht="25.9" customHeight="1" x14ac:dyDescent="0.15">
      <c r="A34" s="17">
        <v>32</v>
      </c>
      <c r="B34" s="22">
        <v>34</v>
      </c>
      <c r="C34" s="25" t="s">
        <v>80</v>
      </c>
      <c r="D34" s="19">
        <v>186.6</v>
      </c>
      <c r="E34" s="19">
        <v>61.1</v>
      </c>
      <c r="F34" s="20">
        <f t="shared" si="4"/>
        <v>2.0540098199672667</v>
      </c>
      <c r="G34" s="21">
        <v>35</v>
      </c>
      <c r="H34" s="21">
        <v>2</v>
      </c>
      <c r="I34" s="22">
        <f t="shared" si="3"/>
        <v>17.5</v>
      </c>
      <c r="J34" s="22">
        <v>2</v>
      </c>
      <c r="K34" s="22">
        <v>10</v>
      </c>
      <c r="L34" s="19">
        <v>9644</v>
      </c>
      <c r="M34" s="21">
        <v>1753</v>
      </c>
      <c r="N34" s="23">
        <v>45012</v>
      </c>
      <c r="O34" s="36" t="s">
        <v>68</v>
      </c>
    </row>
    <row r="35" spans="1:15" s="27" customFormat="1" ht="25.9" customHeight="1" x14ac:dyDescent="0.15">
      <c r="A35" s="17">
        <v>33</v>
      </c>
      <c r="B35" s="22">
        <v>31</v>
      </c>
      <c r="C35" s="18" t="s">
        <v>102</v>
      </c>
      <c r="D35" s="19">
        <v>153</v>
      </c>
      <c r="E35" s="19">
        <v>73.400000000000006</v>
      </c>
      <c r="F35" s="20">
        <f t="shared" si="4"/>
        <v>1.084468664850136</v>
      </c>
      <c r="G35" s="21">
        <v>25</v>
      </c>
      <c r="H35" s="21">
        <v>7</v>
      </c>
      <c r="I35" s="22">
        <f t="shared" si="3"/>
        <v>3.5714285714285716</v>
      </c>
      <c r="J35" s="22">
        <v>4</v>
      </c>
      <c r="K35" s="22">
        <v>4</v>
      </c>
      <c r="L35" s="19">
        <v>3382</v>
      </c>
      <c r="M35" s="21">
        <v>597</v>
      </c>
      <c r="N35" s="23">
        <v>45051</v>
      </c>
      <c r="O35" s="30" t="s">
        <v>68</v>
      </c>
    </row>
    <row r="36" spans="1:15" s="27" customFormat="1" ht="25.9" customHeight="1" x14ac:dyDescent="0.15">
      <c r="A36" s="17">
        <v>34</v>
      </c>
      <c r="B36" s="22">
        <v>19</v>
      </c>
      <c r="C36" s="25" t="s">
        <v>66</v>
      </c>
      <c r="D36" s="28">
        <v>123</v>
      </c>
      <c r="E36" s="28">
        <v>466.4</v>
      </c>
      <c r="F36" s="20">
        <f t="shared" si="4"/>
        <v>-0.73627787307032588</v>
      </c>
      <c r="G36" s="21">
        <v>24</v>
      </c>
      <c r="H36" s="21">
        <v>1</v>
      </c>
      <c r="I36" s="22">
        <f t="shared" si="3"/>
        <v>24</v>
      </c>
      <c r="J36" s="22">
        <v>1</v>
      </c>
      <c r="K36" s="22">
        <v>5</v>
      </c>
      <c r="L36" s="19">
        <v>15448.67</v>
      </c>
      <c r="M36" s="21">
        <v>2440</v>
      </c>
      <c r="N36" s="23">
        <v>45047</v>
      </c>
      <c r="O36" s="30" t="s">
        <v>61</v>
      </c>
    </row>
    <row r="37" spans="1:15" s="27" customFormat="1" ht="25.9" customHeight="1" x14ac:dyDescent="0.15">
      <c r="A37" s="17">
        <v>35</v>
      </c>
      <c r="B37" s="22">
        <v>36</v>
      </c>
      <c r="C37" s="18" t="s">
        <v>106</v>
      </c>
      <c r="D37" s="19">
        <v>102.7</v>
      </c>
      <c r="E37" s="19">
        <v>33.299999999999997</v>
      </c>
      <c r="F37" s="20">
        <f t="shared" si="4"/>
        <v>2.0840840840840844</v>
      </c>
      <c r="G37" s="21">
        <v>14</v>
      </c>
      <c r="H37" s="21">
        <v>1</v>
      </c>
      <c r="I37" s="22">
        <f t="shared" si="3"/>
        <v>14</v>
      </c>
      <c r="J37" s="22">
        <v>1</v>
      </c>
      <c r="K37" s="20" t="s">
        <v>18</v>
      </c>
      <c r="L37" s="19">
        <v>40148.780000000006</v>
      </c>
      <c r="M37" s="21">
        <v>6811</v>
      </c>
      <c r="N37" s="23">
        <v>44678</v>
      </c>
      <c r="O37" s="30" t="s">
        <v>16</v>
      </c>
    </row>
    <row r="38" spans="1:15" s="27" customFormat="1" ht="25.9" customHeight="1" x14ac:dyDescent="0.15">
      <c r="A38" s="17">
        <v>36</v>
      </c>
      <c r="B38" s="22">
        <v>30</v>
      </c>
      <c r="C38" s="25" t="s">
        <v>43</v>
      </c>
      <c r="D38" s="19">
        <v>101.7</v>
      </c>
      <c r="E38" s="19">
        <v>73.8</v>
      </c>
      <c r="F38" s="20">
        <f t="shared" si="4"/>
        <v>0.37804878048780499</v>
      </c>
      <c r="G38" s="21">
        <v>16</v>
      </c>
      <c r="H38" s="21">
        <v>2</v>
      </c>
      <c r="I38" s="22">
        <f t="shared" si="3"/>
        <v>8</v>
      </c>
      <c r="J38" s="22">
        <v>1</v>
      </c>
      <c r="K38" s="22">
        <v>14</v>
      </c>
      <c r="L38" s="19">
        <v>129706.38</v>
      </c>
      <c r="M38" s="21">
        <v>20349</v>
      </c>
      <c r="N38" s="23">
        <v>44981</v>
      </c>
      <c r="O38" s="36" t="s">
        <v>17</v>
      </c>
    </row>
    <row r="39" spans="1:15" s="45" customFormat="1" ht="25.9" customHeight="1" x14ac:dyDescent="0.2">
      <c r="A39" s="17">
        <v>37</v>
      </c>
      <c r="B39" s="20" t="s">
        <v>18</v>
      </c>
      <c r="C39" s="13" t="s">
        <v>155</v>
      </c>
      <c r="D39" s="8">
        <v>99.99</v>
      </c>
      <c r="E39" s="19" t="s">
        <v>18</v>
      </c>
      <c r="F39" s="20" t="s">
        <v>18</v>
      </c>
      <c r="G39" s="10">
        <v>29</v>
      </c>
      <c r="H39" s="10">
        <v>1</v>
      </c>
      <c r="I39" s="11">
        <f t="shared" si="3"/>
        <v>29</v>
      </c>
      <c r="J39" s="11">
        <v>1</v>
      </c>
      <c r="K39" s="20" t="s">
        <v>18</v>
      </c>
      <c r="L39" s="19">
        <v>184343.04000000001</v>
      </c>
      <c r="M39" s="21">
        <v>36266</v>
      </c>
      <c r="N39" s="12">
        <v>44869</v>
      </c>
      <c r="O39" s="36" t="s">
        <v>12</v>
      </c>
    </row>
    <row r="40" spans="1:15" s="45" customFormat="1" ht="25.9" customHeight="1" x14ac:dyDescent="0.2">
      <c r="A40" s="17">
        <v>38</v>
      </c>
      <c r="B40" s="19" t="s">
        <v>18</v>
      </c>
      <c r="C40" s="25" t="s">
        <v>149</v>
      </c>
      <c r="D40" s="19">
        <v>97.7</v>
      </c>
      <c r="E40" s="19" t="s">
        <v>18</v>
      </c>
      <c r="F40" s="20" t="s">
        <v>18</v>
      </c>
      <c r="G40" s="21">
        <v>15</v>
      </c>
      <c r="H40" s="21">
        <v>1</v>
      </c>
      <c r="I40" s="22">
        <f t="shared" si="3"/>
        <v>15</v>
      </c>
      <c r="J40" s="22">
        <v>1</v>
      </c>
      <c r="K40" s="22" t="s">
        <v>18</v>
      </c>
      <c r="L40" s="19">
        <v>21503.09</v>
      </c>
      <c r="M40" s="21">
        <v>3440</v>
      </c>
      <c r="N40" s="23">
        <v>44939</v>
      </c>
      <c r="O40" s="35" t="s">
        <v>30</v>
      </c>
    </row>
    <row r="41" spans="1:15" s="61" customFormat="1" ht="25.9" customHeight="1" x14ac:dyDescent="0.2">
      <c r="A41" s="17">
        <v>39</v>
      </c>
      <c r="B41" s="19" t="s">
        <v>18</v>
      </c>
      <c r="C41" s="25" t="s">
        <v>133</v>
      </c>
      <c r="D41" s="19">
        <v>73.5</v>
      </c>
      <c r="E41" s="19" t="s">
        <v>18</v>
      </c>
      <c r="F41" s="20" t="s">
        <v>18</v>
      </c>
      <c r="G41" s="21">
        <v>23</v>
      </c>
      <c r="H41" s="21">
        <v>1</v>
      </c>
      <c r="I41" s="22">
        <f t="shared" si="3"/>
        <v>23</v>
      </c>
      <c r="J41" s="22">
        <v>1</v>
      </c>
      <c r="K41" s="22" t="s">
        <v>18</v>
      </c>
      <c r="L41" s="19">
        <v>234799</v>
      </c>
      <c r="M41" s="21">
        <v>50738</v>
      </c>
      <c r="N41" s="23">
        <v>44400</v>
      </c>
      <c r="O41" s="30" t="s">
        <v>40</v>
      </c>
    </row>
    <row r="42" spans="1:15" s="61" customFormat="1" ht="25.9" customHeight="1" x14ac:dyDescent="0.2">
      <c r="A42" s="17">
        <v>40</v>
      </c>
      <c r="B42" s="22">
        <v>24</v>
      </c>
      <c r="C42" s="18" t="s">
        <v>37</v>
      </c>
      <c r="D42" s="19">
        <v>68.900000000000006</v>
      </c>
      <c r="E42" s="19">
        <v>247</v>
      </c>
      <c r="F42" s="20">
        <f>(D42-E42)/E42</f>
        <v>-0.72105263157894739</v>
      </c>
      <c r="G42" s="21">
        <v>21</v>
      </c>
      <c r="H42" s="21">
        <v>2</v>
      </c>
      <c r="I42" s="22">
        <f t="shared" si="3"/>
        <v>10.5</v>
      </c>
      <c r="J42" s="22">
        <v>2</v>
      </c>
      <c r="K42" s="22">
        <v>15</v>
      </c>
      <c r="L42" s="19">
        <v>276566.73</v>
      </c>
      <c r="M42" s="21">
        <v>46440</v>
      </c>
      <c r="N42" s="23">
        <v>44973</v>
      </c>
      <c r="O42" s="30" t="s">
        <v>13</v>
      </c>
    </row>
    <row r="43" spans="1:15" s="61" customFormat="1" ht="25.9" customHeight="1" x14ac:dyDescent="0.2">
      <c r="A43" s="17">
        <v>41</v>
      </c>
      <c r="B43" s="19" t="s">
        <v>18</v>
      </c>
      <c r="C43" s="25" t="s">
        <v>148</v>
      </c>
      <c r="D43" s="19">
        <v>65</v>
      </c>
      <c r="E43" s="19" t="s">
        <v>18</v>
      </c>
      <c r="F43" s="20" t="s">
        <v>18</v>
      </c>
      <c r="G43" s="21">
        <v>13</v>
      </c>
      <c r="H43" s="21">
        <v>1</v>
      </c>
      <c r="I43" s="22">
        <f t="shared" si="3"/>
        <v>13</v>
      </c>
      <c r="J43" s="22">
        <v>1</v>
      </c>
      <c r="K43" s="22" t="s">
        <v>18</v>
      </c>
      <c r="L43" s="19">
        <v>12268.21</v>
      </c>
      <c r="M43" s="21">
        <v>2500</v>
      </c>
      <c r="N43" s="23">
        <v>44673</v>
      </c>
      <c r="O43" s="35" t="s">
        <v>30</v>
      </c>
    </row>
    <row r="44" spans="1:15" s="61" customFormat="1" ht="25.9" customHeight="1" x14ac:dyDescent="0.2">
      <c r="A44" s="17">
        <v>42</v>
      </c>
      <c r="B44" s="19" t="s">
        <v>18</v>
      </c>
      <c r="C44" s="13" t="s">
        <v>35</v>
      </c>
      <c r="D44" s="8">
        <v>63</v>
      </c>
      <c r="E44" s="8" t="s">
        <v>18</v>
      </c>
      <c r="F44" s="20" t="s">
        <v>18</v>
      </c>
      <c r="G44" s="10">
        <v>12</v>
      </c>
      <c r="H44" s="10">
        <v>1</v>
      </c>
      <c r="I44" s="11">
        <f t="shared" si="3"/>
        <v>12</v>
      </c>
      <c r="J44" s="11">
        <v>1</v>
      </c>
      <c r="K44" s="11" t="s">
        <v>18</v>
      </c>
      <c r="L44" s="19">
        <v>1462.25</v>
      </c>
      <c r="M44" s="21">
        <v>313</v>
      </c>
      <c r="N44" s="12">
        <v>45030</v>
      </c>
      <c r="O44" s="62" t="s">
        <v>30</v>
      </c>
    </row>
    <row r="45" spans="1:15" s="61" customFormat="1" ht="25.9" customHeight="1" x14ac:dyDescent="0.2">
      <c r="A45" s="17">
        <v>43</v>
      </c>
      <c r="B45" s="8" t="s">
        <v>18</v>
      </c>
      <c r="C45" s="13" t="s">
        <v>161</v>
      </c>
      <c r="D45" s="8">
        <v>55.4</v>
      </c>
      <c r="E45" s="8" t="s">
        <v>18</v>
      </c>
      <c r="F45" s="9" t="s">
        <v>18</v>
      </c>
      <c r="G45" s="10">
        <v>10</v>
      </c>
      <c r="H45" s="10">
        <v>2</v>
      </c>
      <c r="I45" s="11">
        <f t="shared" si="3"/>
        <v>5</v>
      </c>
      <c r="J45" s="11">
        <v>1</v>
      </c>
      <c r="K45" s="22" t="s">
        <v>18</v>
      </c>
      <c r="L45" s="8">
        <v>1005170.8900000001</v>
      </c>
      <c r="M45" s="10">
        <v>144283</v>
      </c>
      <c r="N45" s="12">
        <v>44848</v>
      </c>
      <c r="O45" s="62" t="s">
        <v>162</v>
      </c>
    </row>
    <row r="46" spans="1:15" s="61" customFormat="1" ht="25.9" customHeight="1" x14ac:dyDescent="0.2">
      <c r="A46" s="17">
        <v>44</v>
      </c>
      <c r="B46" s="19" t="s">
        <v>18</v>
      </c>
      <c r="C46" s="13" t="s">
        <v>150</v>
      </c>
      <c r="D46" s="8">
        <v>50.46</v>
      </c>
      <c r="E46" s="8" t="s">
        <v>18</v>
      </c>
      <c r="F46" s="20" t="s">
        <v>18</v>
      </c>
      <c r="G46" s="10">
        <v>11</v>
      </c>
      <c r="H46" s="10">
        <v>1</v>
      </c>
      <c r="I46" s="11">
        <v>11</v>
      </c>
      <c r="J46" s="11">
        <v>1</v>
      </c>
      <c r="K46" s="11" t="s">
        <v>18</v>
      </c>
      <c r="L46" s="19">
        <v>4315.5600000000004</v>
      </c>
      <c r="M46" s="21">
        <v>1072</v>
      </c>
      <c r="N46" s="12">
        <v>43112</v>
      </c>
      <c r="O46" s="62" t="s">
        <v>30</v>
      </c>
    </row>
    <row r="47" spans="1:15" s="61" customFormat="1" ht="25.9" customHeight="1" x14ac:dyDescent="0.2">
      <c r="A47" s="17">
        <v>45</v>
      </c>
      <c r="B47" s="20" t="s">
        <v>18</v>
      </c>
      <c r="C47" s="25" t="s">
        <v>29</v>
      </c>
      <c r="D47" s="19">
        <v>44.6</v>
      </c>
      <c r="E47" s="19" t="s">
        <v>18</v>
      </c>
      <c r="F47" s="20" t="s">
        <v>18</v>
      </c>
      <c r="G47" s="21">
        <v>6</v>
      </c>
      <c r="H47" s="21">
        <v>1</v>
      </c>
      <c r="I47" s="22">
        <f>G47/H47</f>
        <v>6</v>
      </c>
      <c r="J47" s="22">
        <v>1</v>
      </c>
      <c r="K47" s="20" t="s">
        <v>18</v>
      </c>
      <c r="L47" s="19">
        <v>11878.2</v>
      </c>
      <c r="M47" s="21">
        <v>2188</v>
      </c>
      <c r="N47" s="23">
        <v>45009</v>
      </c>
      <c r="O47" s="35" t="s">
        <v>12</v>
      </c>
    </row>
    <row r="48" spans="1:15" s="61" customFormat="1" ht="25.9" customHeight="1" x14ac:dyDescent="0.2">
      <c r="A48" s="17">
        <v>46</v>
      </c>
      <c r="B48" s="22">
        <v>33</v>
      </c>
      <c r="C48" s="18" t="s">
        <v>101</v>
      </c>
      <c r="D48" s="19">
        <v>35</v>
      </c>
      <c r="E48" s="19">
        <v>62</v>
      </c>
      <c r="F48" s="20">
        <f>(D48-E48)/E48</f>
        <v>-0.43548387096774194</v>
      </c>
      <c r="G48" s="21">
        <v>7</v>
      </c>
      <c r="H48" s="21">
        <v>2</v>
      </c>
      <c r="I48" s="22">
        <f>G48/H48</f>
        <v>3.5</v>
      </c>
      <c r="J48" s="22">
        <v>1</v>
      </c>
      <c r="K48" s="21" t="s">
        <v>18</v>
      </c>
      <c r="L48" s="19">
        <v>761</v>
      </c>
      <c r="M48" s="21">
        <v>156</v>
      </c>
      <c r="N48" s="23">
        <v>45012</v>
      </c>
      <c r="O48" s="30" t="s">
        <v>68</v>
      </c>
    </row>
    <row r="49" spans="1:15" s="61" customFormat="1" ht="25.9" customHeight="1" x14ac:dyDescent="0.2">
      <c r="A49" s="17">
        <v>47</v>
      </c>
      <c r="B49" s="22">
        <v>39</v>
      </c>
      <c r="C49" s="25" t="s">
        <v>38</v>
      </c>
      <c r="D49" s="19">
        <v>22.2</v>
      </c>
      <c r="E49" s="19">
        <v>22.3</v>
      </c>
      <c r="F49" s="20">
        <f>(D49-E49)/E49</f>
        <v>-4.4843049327354893E-3</v>
      </c>
      <c r="G49" s="21">
        <v>3</v>
      </c>
      <c r="H49" s="21">
        <v>1</v>
      </c>
      <c r="I49" s="22">
        <f>G49/H49</f>
        <v>3</v>
      </c>
      <c r="J49" s="22">
        <v>1</v>
      </c>
      <c r="K49" s="22" t="s">
        <v>18</v>
      </c>
      <c r="L49" s="19">
        <v>35512.9</v>
      </c>
      <c r="M49" s="21">
        <v>5704</v>
      </c>
      <c r="N49" s="23">
        <v>44960</v>
      </c>
      <c r="O49" s="36" t="s">
        <v>40</v>
      </c>
    </row>
    <row r="50" spans="1:15" s="61" customFormat="1" ht="25.9" customHeight="1" x14ac:dyDescent="0.2">
      <c r="A50" s="17">
        <v>48</v>
      </c>
      <c r="B50" s="22">
        <v>38</v>
      </c>
      <c r="C50" s="18" t="s">
        <v>22</v>
      </c>
      <c r="D50" s="19">
        <v>21</v>
      </c>
      <c r="E50" s="19">
        <v>33</v>
      </c>
      <c r="F50" s="20">
        <f>(D50-E50)/E50</f>
        <v>-0.36363636363636365</v>
      </c>
      <c r="G50" s="21">
        <v>3</v>
      </c>
      <c r="H50" s="21" t="s">
        <v>18</v>
      </c>
      <c r="I50" s="21" t="s">
        <v>18</v>
      </c>
      <c r="J50" s="22">
        <v>1</v>
      </c>
      <c r="K50" s="22">
        <v>7</v>
      </c>
      <c r="L50" s="19">
        <v>52855</v>
      </c>
      <c r="M50" s="21">
        <v>7995</v>
      </c>
      <c r="N50" s="23">
        <v>45030</v>
      </c>
      <c r="O50" s="30" t="s">
        <v>15</v>
      </c>
    </row>
    <row r="51" spans="1:15" s="61" customFormat="1" ht="25.9" customHeight="1" x14ac:dyDescent="0.2">
      <c r="A51" s="17">
        <v>49</v>
      </c>
      <c r="B51" s="22">
        <v>26</v>
      </c>
      <c r="C51" s="25" t="s">
        <v>75</v>
      </c>
      <c r="D51" s="19">
        <v>18</v>
      </c>
      <c r="E51" s="19">
        <v>145.30000000000001</v>
      </c>
      <c r="F51" s="20">
        <f>(D51-E51)/E51</f>
        <v>-0.87611837577426022</v>
      </c>
      <c r="G51" s="21">
        <v>3</v>
      </c>
      <c r="H51" s="21">
        <v>1</v>
      </c>
      <c r="I51" s="22">
        <f t="shared" ref="I51:I56" si="5">G51/H51</f>
        <v>3</v>
      </c>
      <c r="J51" s="22">
        <v>1</v>
      </c>
      <c r="K51" s="22" t="s">
        <v>18</v>
      </c>
      <c r="L51" s="19">
        <v>9396</v>
      </c>
      <c r="M51" s="21">
        <v>1636</v>
      </c>
      <c r="N51" s="23">
        <v>45012</v>
      </c>
      <c r="O51" s="36" t="s">
        <v>68</v>
      </c>
    </row>
    <row r="52" spans="1:15" s="61" customFormat="1" ht="25.9" customHeight="1" x14ac:dyDescent="0.2">
      <c r="A52" s="17">
        <v>50</v>
      </c>
      <c r="B52" s="20" t="s">
        <v>18</v>
      </c>
      <c r="C52" s="13" t="s">
        <v>156</v>
      </c>
      <c r="D52" s="8">
        <v>15.96</v>
      </c>
      <c r="E52" s="19" t="s">
        <v>18</v>
      </c>
      <c r="F52" s="20" t="s">
        <v>18</v>
      </c>
      <c r="G52" s="10">
        <v>4</v>
      </c>
      <c r="H52" s="10">
        <v>1</v>
      </c>
      <c r="I52" s="11">
        <f t="shared" si="5"/>
        <v>4</v>
      </c>
      <c r="J52" s="11">
        <v>1</v>
      </c>
      <c r="K52" s="20" t="s">
        <v>18</v>
      </c>
      <c r="L52" s="19">
        <v>320825.06</v>
      </c>
      <c r="M52" s="21">
        <v>68356</v>
      </c>
      <c r="N52" s="12">
        <v>44771</v>
      </c>
      <c r="O52" s="35" t="s">
        <v>14</v>
      </c>
    </row>
    <row r="53" spans="1:15" s="61" customFormat="1" ht="25.9" customHeight="1" x14ac:dyDescent="0.2">
      <c r="A53" s="17">
        <v>51</v>
      </c>
      <c r="B53" s="22">
        <v>25</v>
      </c>
      <c r="C53" s="25" t="s">
        <v>94</v>
      </c>
      <c r="D53" s="19">
        <v>11</v>
      </c>
      <c r="E53" s="19">
        <v>214.7</v>
      </c>
      <c r="F53" s="20">
        <f>(D53-E53)/E53</f>
        <v>-0.94876571960875644</v>
      </c>
      <c r="G53" s="21">
        <v>2</v>
      </c>
      <c r="H53" s="21">
        <v>1</v>
      </c>
      <c r="I53" s="22">
        <f t="shared" si="5"/>
        <v>2</v>
      </c>
      <c r="J53" s="22">
        <v>1</v>
      </c>
      <c r="K53" s="22">
        <v>6</v>
      </c>
      <c r="L53" s="19">
        <v>2722</v>
      </c>
      <c r="M53" s="21">
        <v>492</v>
      </c>
      <c r="N53" s="23">
        <v>45043</v>
      </c>
      <c r="O53" s="36" t="s">
        <v>95</v>
      </c>
    </row>
    <row r="54" spans="1:15" s="61" customFormat="1" ht="25.9" customHeight="1" x14ac:dyDescent="0.2">
      <c r="A54" s="17">
        <v>52</v>
      </c>
      <c r="B54" s="22">
        <v>37</v>
      </c>
      <c r="C54" s="25" t="s">
        <v>21</v>
      </c>
      <c r="D54" s="19">
        <v>7.4</v>
      </c>
      <c r="E54" s="19">
        <v>33.200000000000003</v>
      </c>
      <c r="F54" s="20">
        <f>(D54-E54)/E54</f>
        <v>-0.77710843373493987</v>
      </c>
      <c r="G54" s="21">
        <v>1</v>
      </c>
      <c r="H54" s="21">
        <v>1</v>
      </c>
      <c r="I54" s="22">
        <f t="shared" si="5"/>
        <v>1</v>
      </c>
      <c r="J54" s="22">
        <v>1</v>
      </c>
      <c r="K54" s="22">
        <v>7</v>
      </c>
      <c r="L54" s="19">
        <v>52984.53</v>
      </c>
      <c r="M54" s="21">
        <v>8466</v>
      </c>
      <c r="N54" s="23">
        <v>45030</v>
      </c>
      <c r="O54" s="30" t="s">
        <v>14</v>
      </c>
    </row>
    <row r="55" spans="1:15" s="45" customFormat="1" ht="25.9" customHeight="1" x14ac:dyDescent="0.2">
      <c r="A55" s="17">
        <v>53</v>
      </c>
      <c r="B55" s="22">
        <v>41</v>
      </c>
      <c r="C55" s="25" t="s">
        <v>137</v>
      </c>
      <c r="D55" s="19">
        <v>7</v>
      </c>
      <c r="E55" s="19">
        <v>139.80000000000001</v>
      </c>
      <c r="F55" s="20">
        <f>(D55-E55)/E55</f>
        <v>-0.94992846924177399</v>
      </c>
      <c r="G55" s="21">
        <v>2</v>
      </c>
      <c r="H55" s="21">
        <v>1</v>
      </c>
      <c r="I55" s="22">
        <f t="shared" si="5"/>
        <v>2</v>
      </c>
      <c r="J55" s="22">
        <v>1</v>
      </c>
      <c r="K55" s="22">
        <v>3</v>
      </c>
      <c r="L55" s="19">
        <v>750.3</v>
      </c>
      <c r="M55" s="21">
        <v>145</v>
      </c>
      <c r="N55" s="23">
        <v>45059</v>
      </c>
      <c r="O55" s="36" t="s">
        <v>139</v>
      </c>
    </row>
    <row r="56" spans="1:15" s="45" customFormat="1" ht="25.9" customHeight="1" x14ac:dyDescent="0.2">
      <c r="A56" s="17">
        <v>54</v>
      </c>
      <c r="B56" s="22">
        <v>35</v>
      </c>
      <c r="C56" s="25" t="s">
        <v>110</v>
      </c>
      <c r="D56" s="19">
        <v>3.5</v>
      </c>
      <c r="E56" s="19">
        <v>60.5</v>
      </c>
      <c r="F56" s="20">
        <f>(D56-E56)/E56</f>
        <v>-0.94214876033057848</v>
      </c>
      <c r="G56" s="21">
        <v>1</v>
      </c>
      <c r="H56" s="21">
        <v>1</v>
      </c>
      <c r="I56" s="22">
        <f t="shared" si="5"/>
        <v>1</v>
      </c>
      <c r="J56" s="22">
        <v>1</v>
      </c>
      <c r="K56" s="22">
        <v>4</v>
      </c>
      <c r="L56" s="19">
        <v>904.35</v>
      </c>
      <c r="M56" s="21">
        <v>163</v>
      </c>
      <c r="N56" s="23">
        <v>45052</v>
      </c>
      <c r="O56" s="30" t="s">
        <v>30</v>
      </c>
    </row>
    <row r="57" spans="1:15" s="45" customFormat="1" ht="25.9" customHeight="1" x14ac:dyDescent="0.2">
      <c r="A57" s="46" t="s">
        <v>85</v>
      </c>
      <c r="B57" s="51" t="s">
        <v>85</v>
      </c>
      <c r="C57" s="46" t="s">
        <v>163</v>
      </c>
      <c r="D57" s="47">
        <f>SUBTOTAL(109,Table132458[Pajamos 
(GBO)])</f>
        <v>209375.99000000008</v>
      </c>
      <c r="E57" s="47" t="s">
        <v>164</v>
      </c>
      <c r="F57" s="42">
        <f>(D57-E57)/E57</f>
        <v>-9.6563224094409705E-2</v>
      </c>
      <c r="G57" s="43">
        <f>SUBTOTAL(109,Table132458[Žiūrovų sk. 
(ADM)])</f>
        <v>35105</v>
      </c>
      <c r="H57" s="55"/>
      <c r="I57" s="46"/>
      <c r="J57" s="51"/>
      <c r="K57" s="46"/>
      <c r="L57" s="53"/>
      <c r="M57" s="55"/>
      <c r="N57" s="60"/>
      <c r="O57" s="46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1" ma:contentTypeDescription="Kurkite naują dokumentą." ma:contentTypeScope="" ma:versionID="23620de79f9f8a90b79a8e79e72deae7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bf50f9ed8e56cd0d5d39bf86259c8073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7A612C-A5E2-4728-8A83-9A47022AA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907C75-E9E4-4818-A883-1C85B517E4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07.21-07.27</vt:lpstr>
      <vt:lpstr>07.14-07.20</vt:lpstr>
      <vt:lpstr>07.07-07.13</vt:lpstr>
      <vt:lpstr>06.30-07.06</vt:lpstr>
      <vt:lpstr>06.23-06.29</vt:lpstr>
      <vt:lpstr>06.16-06.22</vt:lpstr>
      <vt:lpstr>06.09-06.15</vt:lpstr>
      <vt:lpstr>06.02-06.08</vt:lpstr>
      <vt:lpstr>05.26-06.01</vt:lpstr>
      <vt:lpstr>05.19-05.25</vt:lpstr>
      <vt:lpstr>05.12-05.18</vt:lpstr>
      <vt:lpstr>05.05-05.11</vt:lpstr>
      <vt:lpstr>04.28-05.04</vt:lpstr>
      <vt:lpstr>04.21-04.27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2023-08-10T11:11:15Z</dcterms:modified>
</cp:coreProperties>
</file>